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055" windowHeight="6300" activeTab="0"/>
  </bookViews>
  <sheets>
    <sheet name="mature" sheetId="1" r:id="rId1"/>
  </sheets>
  <definedNames>
    <definedName name="_xlnm.Print_Area" localSheetId="0">'mature'!$A$1:$R$92</definedName>
  </definedNames>
  <calcPr fullCalcOnLoad="1"/>
</workbook>
</file>

<file path=xl/sharedStrings.xml><?xml version="1.0" encoding="utf-8"?>
<sst xmlns="http://schemas.openxmlformats.org/spreadsheetml/2006/main" count="77" uniqueCount="65">
  <si>
    <t>ITEM</t>
  </si>
  <si>
    <t>VARIABLE  COSTS</t>
  </si>
  <si>
    <t>Insecticides</t>
  </si>
  <si>
    <t>Fuel, Oil, Grease</t>
  </si>
  <si>
    <t>Repairs</t>
  </si>
  <si>
    <t>FIXED COSTS</t>
  </si>
  <si>
    <t>Land Charge</t>
  </si>
  <si>
    <t>TOTAL FIXED COSTS</t>
  </si>
  <si>
    <t>YEAR</t>
  </si>
  <si>
    <t>TOTAL</t>
  </si>
  <si>
    <t>Includes small tools, soil tests, etc…</t>
  </si>
  <si>
    <t>YOUR</t>
  </si>
  <si>
    <t>BUDGET</t>
  </si>
  <si>
    <t>trees sold over entire rotation</t>
  </si>
  <si>
    <t>Shearing costs= $0.125/tree year 3 and 4, $0.25/tree following years.</t>
  </si>
  <si>
    <t xml:space="preserve">Harvesting includes cutting, baling, transporting to loading area, and loading on vehicle.  Retail harvesting cost = $1.50/tree.  </t>
  </si>
  <si>
    <t xml:space="preserve">Wholesale harvesting costs= $1.00/tree. </t>
  </si>
  <si>
    <t>Fertilizer</t>
  </si>
  <si>
    <t>Scotch and White Pine</t>
  </si>
  <si>
    <t xml:space="preserve">1000 seedlings planted first year, 150 re-planted second year.  Cost per seedling= $0.30. </t>
  </si>
  <si>
    <t>1000 trees originally planted, 600 harvested, 400 trees died or were not suitable for sale</t>
  </si>
  <si>
    <t>Herbicides</t>
  </si>
  <si>
    <t>Wholesale Sales</t>
  </si>
  <si>
    <t>TOTAL VARIABLE COSTS</t>
  </si>
  <si>
    <t>TOTAL COSTS</t>
  </si>
  <si>
    <t>RETURN ABOVE VARIABLE COSTS</t>
  </si>
  <si>
    <t>RETURN OVER TOTAL COSTS</t>
  </si>
  <si>
    <t>INCOME</t>
  </si>
  <si>
    <t>Interest on Oper. Cap.</t>
  </si>
  <si>
    <t xml:space="preserve">No charges for marketing are included due to the wide range of marketing situations found in Ohio.  However, marketing costs should </t>
  </si>
  <si>
    <t>Future Value</t>
  </si>
  <si>
    <t>Present Value</t>
  </si>
  <si>
    <t>Year</t>
  </si>
  <si>
    <r>
      <t xml:space="preserve">2000 CHRISTMAS TREE PRODUCTION BUDGET </t>
    </r>
    <r>
      <rPr>
        <b/>
        <vertAlign val="superscript"/>
        <sz val="12"/>
        <rFont val="Arial"/>
        <family val="2"/>
      </rPr>
      <t>1</t>
    </r>
  </si>
  <si>
    <t>Returns Over Life of Stand and Time Value of Money</t>
  </si>
  <si>
    <t xml:space="preserve">Discount Rate = </t>
  </si>
  <si>
    <t>Labor Requirements (hours)</t>
  </si>
  <si>
    <t>Hired Labor</t>
  </si>
  <si>
    <t xml:space="preserve">Hourly Charge = </t>
  </si>
  <si>
    <t>/hour</t>
  </si>
  <si>
    <t>upon the future use of the ground.</t>
  </si>
  <si>
    <r>
      <t xml:space="preserve">Hand Planted - 10 year Rotation </t>
    </r>
    <r>
      <rPr>
        <b/>
        <vertAlign val="superscript"/>
        <sz val="12"/>
        <rFont val="Arial"/>
        <family val="2"/>
      </rPr>
      <t>2</t>
    </r>
  </si>
  <si>
    <r>
      <t>Christmas Trees (percent  sold)</t>
    </r>
    <r>
      <rPr>
        <vertAlign val="superscript"/>
        <sz val="10"/>
        <rFont val="Arial"/>
        <family val="2"/>
      </rPr>
      <t xml:space="preserve"> 3</t>
    </r>
  </si>
  <si>
    <t>Christmas Trees</t>
  </si>
  <si>
    <r>
      <t xml:space="preserve">per tree </t>
    </r>
    <r>
      <rPr>
        <vertAlign val="superscript"/>
        <sz val="10"/>
        <rFont val="Arial"/>
        <family val="2"/>
      </rPr>
      <t>4</t>
    </r>
  </si>
  <si>
    <r>
      <t xml:space="preserve">Seedlings </t>
    </r>
    <r>
      <rPr>
        <vertAlign val="superscript"/>
        <sz val="10"/>
        <rFont val="Arial"/>
        <family val="2"/>
      </rPr>
      <t>5</t>
    </r>
  </si>
  <si>
    <r>
      <t xml:space="preserve">Shearing </t>
    </r>
    <r>
      <rPr>
        <vertAlign val="superscript"/>
        <sz val="10"/>
        <rFont val="Arial"/>
        <family val="2"/>
      </rPr>
      <t>6</t>
    </r>
  </si>
  <si>
    <r>
      <t xml:space="preserve">Hired Labor </t>
    </r>
    <r>
      <rPr>
        <vertAlign val="superscript"/>
        <sz val="10"/>
        <rFont val="Arial"/>
        <family val="2"/>
      </rPr>
      <t>7</t>
    </r>
  </si>
  <si>
    <r>
      <t xml:space="preserve">Harvesting </t>
    </r>
    <r>
      <rPr>
        <vertAlign val="superscript"/>
        <sz val="10"/>
        <rFont val="Arial"/>
        <family val="2"/>
      </rPr>
      <t>8</t>
    </r>
  </si>
  <si>
    <r>
      <t xml:space="preserve">Miscellaneous </t>
    </r>
    <r>
      <rPr>
        <vertAlign val="superscript"/>
        <sz val="10"/>
        <rFont val="Arial"/>
        <family val="2"/>
      </rPr>
      <t>9</t>
    </r>
  </si>
  <si>
    <r>
      <t xml:space="preserve">Operator Labor Charge </t>
    </r>
    <r>
      <rPr>
        <vertAlign val="superscript"/>
        <sz val="10"/>
        <rFont val="Arial"/>
        <family val="2"/>
      </rPr>
      <t>7</t>
    </r>
  </si>
  <si>
    <r>
      <t xml:space="preserve">Mach. And Equip. Charge </t>
    </r>
    <r>
      <rPr>
        <vertAlign val="superscript"/>
        <sz val="10"/>
        <rFont val="Arial"/>
        <family val="2"/>
      </rPr>
      <t>10</t>
    </r>
  </si>
  <si>
    <r>
      <t xml:space="preserve">Management Charge </t>
    </r>
    <r>
      <rPr>
        <vertAlign val="superscript"/>
        <sz val="10"/>
        <rFont val="Arial"/>
        <family val="2"/>
      </rPr>
      <t>11</t>
    </r>
  </si>
  <si>
    <r>
      <t xml:space="preserve">PRESENT VALUE RETURNS </t>
    </r>
    <r>
      <rPr>
        <b/>
        <vertAlign val="superscript"/>
        <sz val="10"/>
        <rFont val="Arial"/>
        <family val="2"/>
      </rPr>
      <t>12</t>
    </r>
  </si>
  <si>
    <t>Year 1-6 management charge = $50.  Year 7-10 management charge= 5% of sales.</t>
  </si>
  <si>
    <t>Includes depreciation, interest, and insurance costs.</t>
  </si>
  <si>
    <t xml:space="preserve">No costs are included for reclamation of the ground after the final year of the Christmas Tree stand.  Reclamation may be necessary depending </t>
  </si>
  <si>
    <t>Average price for White Pine.  Scotch Pine may be closer to $10/tree.</t>
  </si>
  <si>
    <t>The discount rate is the degree to which the future values are discounted to reflect current values.  It is generally assumed to be equivalent to the  amount you could earn in alternative investment opportunities.</t>
  </si>
  <si>
    <t>Over the life of the tree stand, the enterprise will generate $892 in returns.  However, since much of the return comes in future years, it is not the same as having $892 in the operator's pocket today.  The present value column indicates that if the operator was given the equivalent return in one lump sum today (present value), it would be worth -$1,019. The difference of the total returns and the present value returns is a result of the time value of money.</t>
  </si>
  <si>
    <t>Operator Labor (Management)</t>
  </si>
  <si>
    <t xml:space="preserve">be added to your budget.  These costs should include the labor, advertising, supplies, and facilities used in the marketing of the trees.  </t>
  </si>
  <si>
    <t xml:space="preserve">Marketing costs may be minimal up to $5/tree in operations with an extensive marketing program. </t>
  </si>
  <si>
    <t>Labor does not include harvesting, marketing or shearing.  See table below for labor requirements and rate.</t>
  </si>
  <si>
    <t>Since a Christmas tree operation occurs over as many as ten years, it is important to examine the time value of money associated with the enterprise.  Time value of money is based on the premise that $1 today (present value) is worth more than $1 in the future.  This is basically because the $1 today can be invested and appreciate in value until some time in the future. Therefore in regards to the Christmas tree enterprise, $1 of return in year one would be worth more than $1 of return in year ten.  Returns in future years need to be discounted to reflect the time value of money.  The following table lists the returns and present value of returns from the enterprise.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</si>
</sst>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0_);[Red]\(0\)"/>
    <numFmt numFmtId="168" formatCode="0.00_);[Red]\(0.00\)"/>
    <numFmt numFmtId="169" formatCode="0.000"/>
    <numFmt numFmtId="170" formatCode="0.00000"/>
    <numFmt numFmtId="171" formatCode="0.0000000"/>
    <numFmt numFmtId="172" formatCode="0.0%"/>
    <numFmt numFmtId="173" formatCode="_(&quot;$&quot;* #,##0.0_);_(&quot;$&quot;* \(#,##0.0\);_(&quot;$&quot;* &quot;-&quot;??_);_(@_)"/>
    <numFmt numFmtId="174" formatCode="_(&quot;$&quot;* #,##0_);_(&quot;$&quot;* \(#,##0\);_(&quot;$&quot;* &quot;-&quot;??_);_(@_)"/>
    <numFmt numFmtId="175" formatCode="&quot;$&quot;#,##0.0_);[Red]\(&quot;$&quot;#,##0.0\)"/>
  </numFmts>
  <fonts count="9">
    <font>
      <sz val="10"/>
      <name val="Arial"/>
      <family val="0"/>
    </font>
    <font>
      <b/>
      <sz val="12"/>
      <name val="Arial"/>
      <family val="2"/>
    </font>
    <font>
      <b/>
      <sz val="10"/>
      <name val="Arial"/>
      <family val="2"/>
    </font>
    <font>
      <vertAlign val="superscript"/>
      <sz val="10"/>
      <name val="Arial"/>
      <family val="2"/>
    </font>
    <font>
      <i/>
      <sz val="10"/>
      <name val="Arial"/>
      <family val="2"/>
    </font>
    <font>
      <sz val="10"/>
      <color indexed="9"/>
      <name val="Arial"/>
      <family val="2"/>
    </font>
    <font>
      <b/>
      <vertAlign val="superscript"/>
      <sz val="12"/>
      <name val="Arial"/>
      <family val="2"/>
    </font>
    <font>
      <b/>
      <vertAlign val="superscript"/>
      <sz val="10"/>
      <name val="Arial"/>
      <family val="2"/>
    </font>
    <font>
      <i/>
      <sz val="8"/>
      <name val="Arial"/>
      <family val="2"/>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style="thin"/>
    </border>
    <border>
      <left>
        <color indexed="63"/>
      </left>
      <right>
        <color indexed="63"/>
      </right>
      <top style="thin"/>
      <bottom style="dotted"/>
    </border>
    <border>
      <left>
        <color indexed="63"/>
      </left>
      <right>
        <color indexed="63"/>
      </right>
      <top style="dott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Font="1" applyAlignment="1">
      <alignment/>
    </xf>
    <xf numFmtId="2" fontId="0" fillId="0" borderId="0" xfId="0" applyNumberFormat="1" applyFont="1" applyAlignment="1">
      <alignment/>
    </xf>
    <xf numFmtId="0" fontId="1" fillId="0" borderId="0" xfId="0" applyFont="1" applyAlignment="1">
      <alignment/>
    </xf>
    <xf numFmtId="0" fontId="1" fillId="0" borderId="0" xfId="0" applyFont="1" applyAlignment="1">
      <alignment horizontal="center"/>
    </xf>
    <xf numFmtId="0" fontId="0"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2" fontId="0" fillId="0" borderId="1" xfId="0" applyNumberFormat="1" applyFont="1" applyBorder="1" applyAlignment="1">
      <alignment/>
    </xf>
    <xf numFmtId="0" fontId="2" fillId="0" borderId="1" xfId="0" applyFont="1" applyBorder="1" applyAlignment="1">
      <alignment horizontal="center"/>
    </xf>
    <xf numFmtId="0" fontId="0" fillId="0" borderId="0" xfId="0" applyFont="1" applyBorder="1" applyAlignment="1">
      <alignment/>
    </xf>
    <xf numFmtId="0" fontId="2" fillId="0" borderId="0"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1" fontId="2" fillId="0" borderId="0" xfId="0" applyNumberFormat="1" applyFont="1" applyBorder="1" applyAlignment="1">
      <alignment/>
    </xf>
    <xf numFmtId="1" fontId="0" fillId="0" borderId="0" xfId="0" applyNumberFormat="1" applyFont="1" applyBorder="1" applyAlignment="1">
      <alignment/>
    </xf>
    <xf numFmtId="3" fontId="0" fillId="0" borderId="0" xfId="0" applyNumberFormat="1" applyFont="1" applyBorder="1" applyAlignment="1">
      <alignment/>
    </xf>
    <xf numFmtId="0" fontId="2" fillId="0" borderId="0" xfId="0" applyFont="1" applyAlignment="1">
      <alignment/>
    </xf>
    <xf numFmtId="1" fontId="0" fillId="0" borderId="0" xfId="0" applyNumberFormat="1" applyFont="1" applyAlignment="1">
      <alignment/>
    </xf>
    <xf numFmtId="1" fontId="0" fillId="0" borderId="0" xfId="0" applyNumberFormat="1" applyFont="1" applyAlignment="1" quotePrefix="1">
      <alignment/>
    </xf>
    <xf numFmtId="49" fontId="2" fillId="0" borderId="0" xfId="0" applyNumberFormat="1" applyFont="1" applyAlignment="1">
      <alignment/>
    </xf>
    <xf numFmtId="0" fontId="3"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0" fillId="0" borderId="0" xfId="0" applyAlignment="1">
      <alignment horizontal="center"/>
    </xf>
    <xf numFmtId="0" fontId="5" fillId="0" borderId="0" xfId="0" applyFont="1" applyBorder="1" applyAlignment="1" applyProtection="1">
      <alignment/>
      <protection hidden="1" locked="0"/>
    </xf>
    <xf numFmtId="1" fontId="5" fillId="0" borderId="0" xfId="0" applyNumberFormat="1" applyFont="1" applyBorder="1" applyAlignment="1" applyProtection="1">
      <alignment/>
      <protection hidden="1" locked="0"/>
    </xf>
    <xf numFmtId="1" fontId="5" fillId="0" borderId="0" xfId="0" applyNumberFormat="1" applyFont="1" applyAlignment="1" applyProtection="1">
      <alignment/>
      <protection hidden="1" locked="0"/>
    </xf>
    <xf numFmtId="0" fontId="5" fillId="0" borderId="0" xfId="0" applyFont="1" applyAlignment="1" applyProtection="1">
      <alignment/>
      <protection hidden="1" locked="0"/>
    </xf>
    <xf numFmtId="0" fontId="3" fillId="0" borderId="0" xfId="0" applyFont="1" applyBorder="1" applyAlignment="1">
      <alignment/>
    </xf>
    <xf numFmtId="9" fontId="0" fillId="0" borderId="0" xfId="19" applyFont="1" applyBorder="1" applyAlignment="1">
      <alignment/>
    </xf>
    <xf numFmtId="9" fontId="0" fillId="0" borderId="0" xfId="19" applyFont="1" applyAlignment="1">
      <alignment/>
    </xf>
    <xf numFmtId="0" fontId="0" fillId="0" borderId="2" xfId="0" applyBorder="1" applyAlignment="1">
      <alignment/>
    </xf>
    <xf numFmtId="0" fontId="0" fillId="0" borderId="2" xfId="0" applyBorder="1" applyAlignment="1">
      <alignment horizontal="center"/>
    </xf>
    <xf numFmtId="0" fontId="0" fillId="0" borderId="0" xfId="0" applyBorder="1" applyAlignment="1">
      <alignment/>
    </xf>
    <xf numFmtId="0" fontId="0" fillId="0" borderId="0" xfId="0" applyFont="1" applyBorder="1" applyAlignment="1" quotePrefix="1">
      <alignment horizontal="left"/>
    </xf>
    <xf numFmtId="0" fontId="0" fillId="0" borderId="0" xfId="0" applyFont="1" applyBorder="1" applyAlignment="1" applyProtection="1">
      <alignment/>
      <protection hidden="1" locked="0"/>
    </xf>
    <xf numFmtId="0" fontId="2" fillId="0" borderId="0" xfId="0" applyFont="1" applyBorder="1" applyAlignment="1" quotePrefix="1">
      <alignment horizontal="left"/>
    </xf>
    <xf numFmtId="0" fontId="0" fillId="0" borderId="0" xfId="0" applyFont="1" applyAlignment="1" quotePrefix="1">
      <alignment horizontal="left"/>
    </xf>
    <xf numFmtId="0" fontId="2" fillId="0" borderId="0" xfId="0" applyFont="1" applyAlignment="1" quotePrefix="1">
      <alignment horizontal="left"/>
    </xf>
    <xf numFmtId="0" fontId="0" fillId="0" borderId="0" xfId="0" applyFont="1" applyBorder="1" applyAlignment="1">
      <alignment horizontal="left"/>
    </xf>
    <xf numFmtId="0" fontId="0" fillId="0" borderId="2" xfId="0" applyFont="1" applyBorder="1" applyAlignment="1">
      <alignment horizontal="center"/>
    </xf>
    <xf numFmtId="1" fontId="0" fillId="0" borderId="2" xfId="0" applyNumberFormat="1" applyFont="1" applyBorder="1" applyAlignment="1">
      <alignment horizontal="center"/>
    </xf>
    <xf numFmtId="1" fontId="0" fillId="0" borderId="3" xfId="0" applyNumberFormat="1" applyFont="1" applyBorder="1" applyAlignment="1">
      <alignment/>
    </xf>
    <xf numFmtId="1" fontId="0" fillId="0" borderId="3" xfId="0" applyNumberFormat="1" applyBorder="1" applyAlignment="1">
      <alignment/>
    </xf>
    <xf numFmtId="1" fontId="0" fillId="0" borderId="0" xfId="0" applyNumberFormat="1" applyBorder="1" applyAlignment="1">
      <alignment/>
    </xf>
    <xf numFmtId="0" fontId="0" fillId="0" borderId="3" xfId="0" applyFont="1" applyBorder="1" applyAlignment="1">
      <alignment/>
    </xf>
    <xf numFmtId="0" fontId="0" fillId="0" borderId="4" xfId="0" applyFont="1" applyBorder="1" applyAlignment="1">
      <alignment/>
    </xf>
    <xf numFmtId="0" fontId="0" fillId="0" borderId="4" xfId="0" applyBorder="1" applyAlignment="1">
      <alignment/>
    </xf>
    <xf numFmtId="1" fontId="0" fillId="0" borderId="2" xfId="0" applyNumberFormat="1" applyBorder="1" applyAlignment="1">
      <alignment/>
    </xf>
    <xf numFmtId="0" fontId="0" fillId="0" borderId="5" xfId="0" applyBorder="1" applyAlignment="1">
      <alignment/>
    </xf>
    <xf numFmtId="0" fontId="0" fillId="0" borderId="0" xfId="0" applyFont="1" applyAlignment="1">
      <alignment horizontal="right"/>
    </xf>
    <xf numFmtId="0" fontId="0" fillId="0" borderId="0" xfId="0" applyFont="1" applyAlignment="1">
      <alignment horizontal="center"/>
    </xf>
    <xf numFmtId="0" fontId="5" fillId="0" borderId="0" xfId="0" applyFont="1" applyAlignment="1">
      <alignment/>
    </xf>
    <xf numFmtId="0" fontId="3" fillId="0" borderId="6" xfId="0" applyFont="1" applyBorder="1" applyAlignment="1">
      <alignment/>
    </xf>
    <xf numFmtId="0" fontId="0" fillId="0" borderId="6" xfId="0" applyFont="1" applyBorder="1" applyAlignment="1">
      <alignment/>
    </xf>
    <xf numFmtId="2" fontId="0" fillId="0" borderId="6" xfId="0" applyNumberFormat="1" applyFont="1" applyBorder="1" applyAlignment="1">
      <alignment/>
    </xf>
    <xf numFmtId="0" fontId="0" fillId="0" borderId="6" xfId="0" applyBorder="1" applyAlignment="1">
      <alignment/>
    </xf>
    <xf numFmtId="3" fontId="0" fillId="0" borderId="0" xfId="0" applyNumberFormat="1" applyAlignment="1">
      <alignment/>
    </xf>
    <xf numFmtId="0" fontId="2" fillId="0" borderId="0" xfId="0" applyFont="1" applyBorder="1" applyAlignment="1">
      <alignment horizontal="center"/>
    </xf>
    <xf numFmtId="0" fontId="2" fillId="0" borderId="0" xfId="0" applyFont="1" applyAlignment="1">
      <alignment horizontal="left"/>
    </xf>
    <xf numFmtId="9" fontId="2" fillId="0" borderId="0" xfId="19" applyFont="1" applyAlignment="1">
      <alignment horizontal="left"/>
    </xf>
    <xf numFmtId="0" fontId="2" fillId="0" borderId="0" xfId="0" applyFont="1" applyBorder="1" applyAlignment="1">
      <alignment horizontal="left"/>
    </xf>
    <xf numFmtId="1" fontId="0" fillId="0" borderId="0" xfId="0" applyNumberFormat="1" applyFont="1" applyAlignment="1">
      <alignment horizontal="center"/>
    </xf>
    <xf numFmtId="8" fontId="0" fillId="0" borderId="0" xfId="0" applyNumberFormat="1" applyFont="1" applyBorder="1" applyAlignment="1">
      <alignment horizontal="right"/>
    </xf>
    <xf numFmtId="38" fontId="0" fillId="0" borderId="0" xfId="0" applyNumberFormat="1" applyFont="1" applyAlignment="1">
      <alignment/>
    </xf>
    <xf numFmtId="166" fontId="0" fillId="0" borderId="0" xfId="17" applyNumberFormat="1" applyFont="1" applyBorder="1" applyAlignment="1" applyProtection="1">
      <alignment/>
      <protection hidden="1" locked="0"/>
    </xf>
    <xf numFmtId="0" fontId="2" fillId="0" borderId="2" xfId="0" applyFont="1" applyBorder="1" applyAlignment="1">
      <alignment horizontal="center"/>
    </xf>
    <xf numFmtId="0" fontId="0" fillId="0" borderId="0" xfId="0" applyNumberFormat="1" applyAlignment="1">
      <alignmen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166" fontId="2" fillId="0" borderId="0" xfId="0" applyNumberFormat="1" applyFont="1" applyBorder="1" applyAlignment="1">
      <alignment horizontal="center"/>
    </xf>
    <xf numFmtId="166" fontId="0" fillId="0" borderId="0" xfId="0" applyNumberFormat="1" applyFont="1" applyAlignment="1">
      <alignment horizontal="center"/>
    </xf>
    <xf numFmtId="0" fontId="0" fillId="0" borderId="0" xfId="0" applyFont="1" applyAlignment="1">
      <alignment horizontal="left" vertical="center" wrapText="1"/>
    </xf>
    <xf numFmtId="166" fontId="0" fillId="0" borderId="0" xfId="0" applyNumberFormat="1" applyAlignment="1">
      <alignment horizontal="center"/>
    </xf>
    <xf numFmtId="0" fontId="8" fillId="0" borderId="0" xfId="0" applyFont="1" applyAlignment="1">
      <alignment vertical="top" wrapText="1"/>
    </xf>
    <xf numFmtId="0" fontId="0" fillId="0" borderId="0" xfId="0" applyFont="1" applyAlignment="1">
      <alignment horizontal="left" wrapText="1"/>
    </xf>
    <xf numFmtId="166" fontId="0" fillId="0" borderId="2" xfId="0" applyNumberFormat="1" applyFont="1" applyBorder="1" applyAlignment="1">
      <alignment horizontal="center"/>
    </xf>
    <xf numFmtId="166" fontId="0" fillId="0" borderId="2"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2</xdr:col>
      <xdr:colOff>476250</xdr:colOff>
      <xdr:row>5</xdr:row>
      <xdr:rowOff>28575</xdr:rowOff>
    </xdr:to>
    <xdr:pic>
      <xdr:nvPicPr>
        <xdr:cNvPr id="1" name="Picture 1"/>
        <xdr:cNvPicPr preferRelativeResize="1">
          <a:picLocks noChangeAspect="1"/>
        </xdr:cNvPicPr>
      </xdr:nvPicPr>
      <xdr:blipFill>
        <a:blip r:embed="rId1"/>
        <a:stretch>
          <a:fillRect/>
        </a:stretch>
      </xdr:blipFill>
      <xdr:spPr>
        <a:xfrm flipH="1">
          <a:off x="38100" y="0"/>
          <a:ext cx="8001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1"/>
  <sheetViews>
    <sheetView showZeros="0" tabSelected="1" workbookViewId="0" topLeftCell="A1">
      <selection activeCell="D2" sqref="D2"/>
    </sheetView>
  </sheetViews>
  <sheetFormatPr defaultColWidth="9.140625" defaultRowHeight="12.75"/>
  <cols>
    <col min="1" max="1" width="2.8515625" style="0" customWidth="1"/>
    <col min="2" max="2" width="2.57421875" style="0" customWidth="1"/>
    <col min="3" max="3" width="10.140625" style="0" customWidth="1"/>
    <col min="4" max="4" width="6.00390625" style="0" customWidth="1"/>
    <col min="5" max="5" width="11.57421875" style="0" customWidth="1"/>
    <col min="6" max="6" width="6.7109375" style="0" customWidth="1"/>
    <col min="7" max="9" width="6.28125" style="0" customWidth="1"/>
    <col min="10" max="11" width="6.28125" style="22" customWidth="1"/>
    <col min="12" max="15" width="6.421875" style="0" customWidth="1"/>
    <col min="16" max="16" width="7.57421875" style="0" customWidth="1"/>
    <col min="17" max="17" width="3.7109375" style="0" customWidth="1"/>
  </cols>
  <sheetData>
    <row r="1" spans="1:12" ht="5.25" customHeight="1">
      <c r="A1" s="1"/>
      <c r="B1" s="1"/>
      <c r="C1" s="1"/>
      <c r="D1" s="1"/>
      <c r="E1" s="1"/>
      <c r="F1" s="1"/>
      <c r="G1" s="1"/>
      <c r="H1" s="1"/>
      <c r="I1" s="1"/>
      <c r="J1" s="2"/>
      <c r="K1" s="2"/>
      <c r="L1" s="1"/>
    </row>
    <row r="2" spans="1:18" ht="18">
      <c r="A2" s="1"/>
      <c r="B2" s="1"/>
      <c r="C2" s="1"/>
      <c r="D2" s="1"/>
      <c r="E2" s="73" t="s">
        <v>33</v>
      </c>
      <c r="F2" s="73"/>
      <c r="G2" s="73"/>
      <c r="H2" s="73"/>
      <c r="I2" s="73"/>
      <c r="J2" s="73"/>
      <c r="K2" s="73"/>
      <c r="L2" s="73"/>
      <c r="M2" s="73"/>
      <c r="N2" s="73"/>
      <c r="O2" s="73"/>
      <c r="P2" s="73"/>
      <c r="Q2" s="73"/>
      <c r="R2" s="73"/>
    </row>
    <row r="3" spans="1:18" ht="15.75" customHeight="1">
      <c r="A3" s="1"/>
      <c r="B3" s="1"/>
      <c r="C3" s="1"/>
      <c r="D3" s="1"/>
      <c r="E3" s="73" t="s">
        <v>18</v>
      </c>
      <c r="F3" s="73"/>
      <c r="G3" s="73"/>
      <c r="H3" s="73"/>
      <c r="I3" s="73"/>
      <c r="J3" s="73"/>
      <c r="K3" s="73"/>
      <c r="L3" s="73"/>
      <c r="M3" s="73"/>
      <c r="N3" s="73"/>
      <c r="O3" s="73"/>
      <c r="P3" s="73"/>
      <c r="Q3" s="73"/>
      <c r="R3" s="73"/>
    </row>
    <row r="4" spans="1:18" ht="18">
      <c r="A4" s="1"/>
      <c r="B4" s="1"/>
      <c r="C4" s="1"/>
      <c r="D4" s="1"/>
      <c r="E4" s="73" t="s">
        <v>41</v>
      </c>
      <c r="F4" s="73"/>
      <c r="G4" s="73"/>
      <c r="H4" s="73"/>
      <c r="I4" s="73"/>
      <c r="J4" s="73"/>
      <c r="K4" s="73"/>
      <c r="L4" s="73"/>
      <c r="M4" s="73"/>
      <c r="N4" s="73"/>
      <c r="O4" s="73"/>
      <c r="P4" s="73"/>
      <c r="Q4" s="73"/>
      <c r="R4" s="73"/>
    </row>
    <row r="5" spans="1:18" ht="15.75">
      <c r="A5" s="1"/>
      <c r="B5" s="1"/>
      <c r="C5" s="1"/>
      <c r="D5" s="1"/>
      <c r="E5" s="73" t="s">
        <v>22</v>
      </c>
      <c r="F5" s="73"/>
      <c r="G5" s="73"/>
      <c r="H5" s="73"/>
      <c r="I5" s="73"/>
      <c r="J5" s="73"/>
      <c r="K5" s="73"/>
      <c r="L5" s="73"/>
      <c r="M5" s="73"/>
      <c r="N5" s="73"/>
      <c r="O5" s="73"/>
      <c r="P5" s="73"/>
      <c r="Q5" s="73"/>
      <c r="R5" s="73"/>
    </row>
    <row r="6" spans="1:12" ht="6.75" customHeight="1">
      <c r="A6" s="1"/>
      <c r="B6" s="13"/>
      <c r="C6" s="1"/>
      <c r="D6" s="1"/>
      <c r="E6" s="1"/>
      <c r="F6" s="1"/>
      <c r="G6" s="4"/>
      <c r="H6" s="1"/>
      <c r="I6" s="3"/>
      <c r="J6" s="2"/>
      <c r="K6" s="2"/>
      <c r="L6" s="1"/>
    </row>
    <row r="7" spans="1:18" ht="3.75" customHeight="1">
      <c r="A7" s="5"/>
      <c r="B7" s="36"/>
      <c r="C7" s="6"/>
      <c r="D7" s="6"/>
      <c r="E7" s="6"/>
      <c r="F7" s="6"/>
      <c r="G7" s="6"/>
      <c r="H7" s="6"/>
      <c r="I7" s="6"/>
      <c r="J7" s="7"/>
      <c r="K7" s="8"/>
      <c r="L7" s="9"/>
      <c r="M7" s="25"/>
      <c r="N7" s="25"/>
      <c r="O7" s="25"/>
      <c r="P7" s="25"/>
      <c r="Q7" s="25"/>
      <c r="R7" s="25"/>
    </row>
    <row r="8" spans="1:18" ht="12.75">
      <c r="A8" s="10"/>
      <c r="B8" s="11" t="s">
        <v>0</v>
      </c>
      <c r="C8" s="10"/>
      <c r="D8" s="10"/>
      <c r="E8" s="10"/>
      <c r="F8" s="72" t="s">
        <v>8</v>
      </c>
      <c r="G8" s="72"/>
      <c r="H8" s="72"/>
      <c r="I8" s="72"/>
      <c r="J8" s="72"/>
      <c r="K8" s="72"/>
      <c r="L8" s="72"/>
      <c r="M8" s="72"/>
      <c r="N8" s="72"/>
      <c r="O8" s="72"/>
      <c r="R8" s="26" t="s">
        <v>11</v>
      </c>
    </row>
    <row r="9" spans="1:18" ht="12.75">
      <c r="A9" s="13"/>
      <c r="B9" s="13"/>
      <c r="C9" s="13"/>
      <c r="D9" s="13"/>
      <c r="E9" s="13"/>
      <c r="F9" s="43">
        <v>1</v>
      </c>
      <c r="G9" s="43">
        <v>2</v>
      </c>
      <c r="H9" s="43">
        <v>3</v>
      </c>
      <c r="I9" s="43">
        <v>4</v>
      </c>
      <c r="J9" s="44">
        <v>5</v>
      </c>
      <c r="K9" s="44">
        <v>6</v>
      </c>
      <c r="L9" s="43">
        <v>7</v>
      </c>
      <c r="M9" s="35">
        <v>8</v>
      </c>
      <c r="N9" s="35">
        <v>9</v>
      </c>
      <c r="O9" s="35">
        <v>10</v>
      </c>
      <c r="P9" s="34" t="s">
        <v>9</v>
      </c>
      <c r="Q9" s="34"/>
      <c r="R9" s="35" t="s">
        <v>12</v>
      </c>
    </row>
    <row r="10" spans="1:18" s="1" customFormat="1" ht="14.25">
      <c r="A10" s="11"/>
      <c r="B10" s="37" t="s">
        <v>42</v>
      </c>
      <c r="C10" s="10"/>
      <c r="D10" s="10"/>
      <c r="E10" s="10"/>
      <c r="F10" s="10"/>
      <c r="G10" s="10"/>
      <c r="H10" s="10"/>
      <c r="I10" s="10"/>
      <c r="J10" s="15"/>
      <c r="K10" s="15"/>
      <c r="L10" s="32">
        <v>0.1</v>
      </c>
      <c r="M10" s="33">
        <v>0.25</v>
      </c>
      <c r="N10" s="33">
        <v>0.35</v>
      </c>
      <c r="O10" s="33">
        <v>0.3</v>
      </c>
      <c r="P10" s="33">
        <f>SUM(J10:O10)</f>
        <v>1</v>
      </c>
      <c r="Q10" s="33"/>
      <c r="R10" s="49"/>
    </row>
    <row r="11" spans="1:17" s="30" customFormat="1" ht="6.75" customHeight="1">
      <c r="A11" s="27"/>
      <c r="B11" s="27"/>
      <c r="C11" s="27"/>
      <c r="D11" s="27"/>
      <c r="E11" s="27"/>
      <c r="F11" s="27"/>
      <c r="G11" s="27"/>
      <c r="H11" s="27"/>
      <c r="I11" s="27"/>
      <c r="J11" s="28"/>
      <c r="K11" s="28"/>
      <c r="L11" s="28"/>
      <c r="M11" s="28"/>
      <c r="N11" s="28"/>
      <c r="O11" s="28"/>
      <c r="P11" s="29"/>
      <c r="Q11" s="29"/>
    </row>
    <row r="12" spans="1:18" ht="12.75">
      <c r="A12" s="39" t="s">
        <v>27</v>
      </c>
      <c r="B12" s="10"/>
      <c r="C12" s="10"/>
      <c r="D12" s="10"/>
      <c r="E12" s="10"/>
      <c r="F12" s="10"/>
      <c r="G12" s="10"/>
      <c r="H12" s="10"/>
      <c r="I12" s="10"/>
      <c r="J12" s="14"/>
      <c r="K12" s="15"/>
      <c r="L12" s="10"/>
      <c r="M12" s="36"/>
      <c r="N12" s="36"/>
      <c r="O12" s="36"/>
      <c r="P12" s="36"/>
      <c r="Q12" s="36"/>
      <c r="R12" s="36"/>
    </row>
    <row r="13" spans="1:18" ht="12.75">
      <c r="A13" s="10"/>
      <c r="B13" t="s">
        <v>43</v>
      </c>
      <c r="C13" s="10"/>
      <c r="D13" s="10"/>
      <c r="E13" s="10"/>
      <c r="F13" s="16">
        <f>+F10*$D$14*$D$15</f>
        <v>0</v>
      </c>
      <c r="G13" s="16">
        <f aca="true" t="shared" si="0" ref="G13:O13">+G10*$D$14*$D$15</f>
        <v>0</v>
      </c>
      <c r="H13" s="16">
        <f t="shared" si="0"/>
        <v>0</v>
      </c>
      <c r="I13" s="16">
        <f t="shared" si="0"/>
        <v>0</v>
      </c>
      <c r="J13" s="16">
        <f t="shared" si="0"/>
        <v>0</v>
      </c>
      <c r="K13" s="16">
        <f t="shared" si="0"/>
        <v>0</v>
      </c>
      <c r="L13" s="16">
        <f t="shared" si="0"/>
        <v>840</v>
      </c>
      <c r="M13" s="16">
        <f t="shared" si="0"/>
        <v>2100</v>
      </c>
      <c r="N13" s="16">
        <f t="shared" si="0"/>
        <v>2940</v>
      </c>
      <c r="O13" s="16">
        <f t="shared" si="0"/>
        <v>2520</v>
      </c>
      <c r="P13" s="60">
        <f>SUM(J13:O13)</f>
        <v>8400</v>
      </c>
      <c r="Q13" s="23"/>
      <c r="R13" s="34"/>
    </row>
    <row r="14" spans="1:17" ht="12.75">
      <c r="A14" s="10"/>
      <c r="B14" s="10"/>
      <c r="C14" s="10"/>
      <c r="D14" s="10">
        <v>600</v>
      </c>
      <c r="E14" s="10" t="s">
        <v>13</v>
      </c>
      <c r="F14" s="10"/>
      <c r="G14" s="10"/>
      <c r="H14" s="10"/>
      <c r="I14" s="10"/>
      <c r="J14" s="14"/>
      <c r="K14" s="15"/>
      <c r="L14" s="10"/>
      <c r="P14" s="23"/>
      <c r="Q14" s="23"/>
    </row>
    <row r="15" spans="1:17" s="30" customFormat="1" ht="12.75" customHeight="1">
      <c r="A15" s="27"/>
      <c r="B15" s="27"/>
      <c r="C15" s="27"/>
      <c r="D15" s="68">
        <v>14</v>
      </c>
      <c r="E15" s="38" t="s">
        <v>44</v>
      </c>
      <c r="F15" s="27">
        <v>1000</v>
      </c>
      <c r="G15" s="27">
        <v>1000</v>
      </c>
      <c r="H15" s="27">
        <v>850</v>
      </c>
      <c r="I15" s="27">
        <v>775</v>
      </c>
      <c r="J15" s="28">
        <v>700</v>
      </c>
      <c r="K15" s="28">
        <f>+J15-J11</f>
        <v>700</v>
      </c>
      <c r="L15" s="28">
        <f>+K15-K11</f>
        <v>700</v>
      </c>
      <c r="M15" s="28">
        <f>+L15-L11</f>
        <v>700</v>
      </c>
      <c r="N15" s="28">
        <f>+M15-M11</f>
        <v>700</v>
      </c>
      <c r="O15" s="28">
        <f>+N15-N11</f>
        <v>700</v>
      </c>
      <c r="P15" s="29"/>
      <c r="Q15" s="29"/>
    </row>
    <row r="16" spans="1:17" s="30" customFormat="1" ht="6.75" customHeight="1">
      <c r="A16" s="27"/>
      <c r="B16" s="27"/>
      <c r="C16" s="27"/>
      <c r="D16" s="27"/>
      <c r="E16" s="27"/>
      <c r="F16" s="27"/>
      <c r="G16" s="27"/>
      <c r="H16" s="27"/>
      <c r="I16" s="27"/>
      <c r="J16" s="28"/>
      <c r="K16" s="28"/>
      <c r="L16" s="28">
        <f>+L10*$D$14</f>
        <v>60</v>
      </c>
      <c r="M16" s="28">
        <f>+M10*$D$14</f>
        <v>150</v>
      </c>
      <c r="N16" s="28">
        <f>+N10*$D$14</f>
        <v>210</v>
      </c>
      <c r="O16" s="28">
        <f>+O10*$D$14</f>
        <v>180</v>
      </c>
      <c r="P16" s="29">
        <f>SUM(L16:O16)</f>
        <v>600</v>
      </c>
      <c r="Q16" s="29"/>
    </row>
    <row r="17" spans="1:17" ht="12.75">
      <c r="A17" s="17" t="s">
        <v>1</v>
      </c>
      <c r="B17" s="1"/>
      <c r="C17" s="1"/>
      <c r="D17" s="1"/>
      <c r="E17" s="1"/>
      <c r="F17" s="1"/>
      <c r="G17" s="1"/>
      <c r="H17" s="1"/>
      <c r="I17" s="1"/>
      <c r="J17" s="18"/>
      <c r="K17" s="18"/>
      <c r="L17" s="1"/>
      <c r="P17" s="23"/>
      <c r="Q17" s="23"/>
    </row>
    <row r="18" spans="1:18" ht="14.25">
      <c r="A18" s="17"/>
      <c r="B18" s="1" t="s">
        <v>45</v>
      </c>
      <c r="C18" s="1"/>
      <c r="D18" s="1"/>
      <c r="E18" s="1"/>
      <c r="F18" s="1">
        <f>1000*0.3</f>
        <v>300</v>
      </c>
      <c r="G18" s="18">
        <f>150*0.3</f>
        <v>45</v>
      </c>
      <c r="H18" s="1"/>
      <c r="I18" s="1"/>
      <c r="J18" s="18"/>
      <c r="K18" s="18"/>
      <c r="L18" s="1"/>
      <c r="P18" s="23">
        <f>SUM(F18:O18)</f>
        <v>345</v>
      </c>
      <c r="Q18" s="23"/>
      <c r="R18" s="34"/>
    </row>
    <row r="19" spans="1:18" ht="12.75">
      <c r="A19" s="17"/>
      <c r="B19" s="1" t="s">
        <v>17</v>
      </c>
      <c r="C19" s="1"/>
      <c r="D19" s="1"/>
      <c r="E19" s="1"/>
      <c r="F19" s="1">
        <v>30</v>
      </c>
      <c r="G19" s="18"/>
      <c r="H19" s="1"/>
      <c r="I19" s="1"/>
      <c r="J19" s="18"/>
      <c r="K19" s="18"/>
      <c r="L19" s="1"/>
      <c r="P19" s="23">
        <f>SUM(F19:O19)</f>
        <v>30</v>
      </c>
      <c r="Q19" s="23"/>
      <c r="R19" s="50"/>
    </row>
    <row r="20" spans="1:18" ht="12.75">
      <c r="A20" s="17"/>
      <c r="B20" s="1" t="s">
        <v>21</v>
      </c>
      <c r="C20" s="1"/>
      <c r="D20" s="1"/>
      <c r="E20" s="1"/>
      <c r="F20" s="1">
        <v>60</v>
      </c>
      <c r="G20" s="1">
        <v>60</v>
      </c>
      <c r="H20" s="1">
        <v>60</v>
      </c>
      <c r="I20" s="1">
        <v>40</v>
      </c>
      <c r="J20" s="1">
        <v>40</v>
      </c>
      <c r="K20" s="1">
        <v>40</v>
      </c>
      <c r="L20" s="1">
        <v>40</v>
      </c>
      <c r="M20" s="1">
        <v>40</v>
      </c>
      <c r="N20" s="1">
        <v>40</v>
      </c>
      <c r="O20" s="1">
        <v>40</v>
      </c>
      <c r="P20" s="23">
        <f>SUM(J20:O20)</f>
        <v>240</v>
      </c>
      <c r="Q20" s="23"/>
      <c r="R20" s="50"/>
    </row>
    <row r="21" spans="1:18" ht="12.75">
      <c r="A21" s="17"/>
      <c r="B21" s="1" t="s">
        <v>2</v>
      </c>
      <c r="C21" s="1"/>
      <c r="D21" s="1"/>
      <c r="E21" s="1"/>
      <c r="F21" s="1"/>
      <c r="G21" s="1"/>
      <c r="H21" s="1">
        <v>20</v>
      </c>
      <c r="I21" s="1">
        <v>30</v>
      </c>
      <c r="J21" s="1">
        <v>40</v>
      </c>
      <c r="K21" s="1">
        <v>50</v>
      </c>
      <c r="L21" s="1">
        <v>50</v>
      </c>
      <c r="M21" s="1">
        <v>50</v>
      </c>
      <c r="N21" s="1">
        <v>50</v>
      </c>
      <c r="O21" s="1">
        <v>50</v>
      </c>
      <c r="P21" s="23">
        <f>SUM(J21:O21)</f>
        <v>290</v>
      </c>
      <c r="Q21" s="23"/>
      <c r="R21" s="50"/>
    </row>
    <row r="22" spans="1:18" ht="14.25">
      <c r="A22" s="17"/>
      <c r="B22" s="1" t="s">
        <v>46</v>
      </c>
      <c r="C22" s="1"/>
      <c r="D22" s="1"/>
      <c r="E22" s="1"/>
      <c r="F22" s="1"/>
      <c r="G22" s="1"/>
      <c r="H22" s="18">
        <f>0.125*H15</f>
        <v>106.25</v>
      </c>
      <c r="I22" s="18">
        <f>0.125*I15</f>
        <v>96.875</v>
      </c>
      <c r="J22" s="1">
        <f aca="true" t="shared" si="1" ref="J22:O22">0.25*J15</f>
        <v>175</v>
      </c>
      <c r="K22" s="1">
        <f t="shared" si="1"/>
        <v>175</v>
      </c>
      <c r="L22" s="1">
        <f t="shared" si="1"/>
        <v>175</v>
      </c>
      <c r="M22" s="1">
        <f t="shared" si="1"/>
        <v>175</v>
      </c>
      <c r="N22" s="1">
        <f t="shared" si="1"/>
        <v>175</v>
      </c>
      <c r="O22" s="1">
        <f t="shared" si="1"/>
        <v>175</v>
      </c>
      <c r="P22" s="23">
        <f>SUM(J22:O22)</f>
        <v>1050</v>
      </c>
      <c r="Q22" s="23"/>
      <c r="R22" s="50"/>
    </row>
    <row r="23" spans="1:25" ht="14.25">
      <c r="A23" s="17"/>
      <c r="B23" s="1" t="s">
        <v>47</v>
      </c>
      <c r="C23" s="1"/>
      <c r="D23" s="1"/>
      <c r="E23" s="1"/>
      <c r="F23" s="70">
        <f>+F65*$D$64</f>
        <v>378</v>
      </c>
      <c r="G23" s="70">
        <f aca="true" t="shared" si="2" ref="G23:O23">+G65*$D$64</f>
        <v>243</v>
      </c>
      <c r="H23" s="70">
        <f t="shared" si="2"/>
        <v>81</v>
      </c>
      <c r="I23" s="70">
        <f t="shared" si="2"/>
        <v>81</v>
      </c>
      <c r="J23" s="70">
        <f t="shared" si="2"/>
        <v>81</v>
      </c>
      <c r="K23" s="70">
        <f t="shared" si="2"/>
        <v>81</v>
      </c>
      <c r="L23" s="70">
        <f t="shared" si="2"/>
        <v>81</v>
      </c>
      <c r="M23" s="70">
        <f t="shared" si="2"/>
        <v>81</v>
      </c>
      <c r="N23" s="70">
        <f t="shared" si="2"/>
        <v>81</v>
      </c>
      <c r="O23" s="70">
        <f t="shared" si="2"/>
        <v>81</v>
      </c>
      <c r="P23" s="70">
        <f aca="true" t="shared" si="3" ref="P23:P28">SUM(F23:O23)</f>
        <v>1269</v>
      </c>
      <c r="Q23" s="23"/>
      <c r="R23" s="50"/>
      <c r="S23" s="18"/>
      <c r="T23" s="1"/>
      <c r="U23" s="1"/>
      <c r="V23" s="1"/>
      <c r="W23" s="18"/>
      <c r="X23" s="18"/>
      <c r="Y23" s="1"/>
    </row>
    <row r="24" spans="1:19" ht="12.75">
      <c r="A24" s="17"/>
      <c r="B24" s="1" t="s">
        <v>3</v>
      </c>
      <c r="C24" s="1"/>
      <c r="D24" s="1"/>
      <c r="E24" s="1"/>
      <c r="F24" s="1">
        <v>13</v>
      </c>
      <c r="G24" s="1">
        <v>12</v>
      </c>
      <c r="H24" s="1">
        <v>11</v>
      </c>
      <c r="I24" s="1">
        <v>11</v>
      </c>
      <c r="J24" s="1">
        <v>11</v>
      </c>
      <c r="K24" s="1">
        <v>11</v>
      </c>
      <c r="L24" s="1">
        <v>11</v>
      </c>
      <c r="M24" s="1">
        <v>11</v>
      </c>
      <c r="N24" s="1">
        <v>11</v>
      </c>
      <c r="O24" s="1">
        <v>11</v>
      </c>
      <c r="P24" s="23">
        <f t="shared" si="3"/>
        <v>113</v>
      </c>
      <c r="Q24" s="23"/>
      <c r="R24" s="50"/>
      <c r="S24" s="23"/>
    </row>
    <row r="25" spans="1:18" ht="12.75">
      <c r="A25" s="17"/>
      <c r="B25" s="1" t="s">
        <v>4</v>
      </c>
      <c r="C25" s="1"/>
      <c r="D25" s="1"/>
      <c r="E25" s="1"/>
      <c r="F25" s="1">
        <v>6</v>
      </c>
      <c r="G25" s="1">
        <v>5</v>
      </c>
      <c r="H25" s="1">
        <v>5</v>
      </c>
      <c r="I25" s="1">
        <v>5</v>
      </c>
      <c r="J25" s="1">
        <v>5</v>
      </c>
      <c r="K25" s="1">
        <v>5</v>
      </c>
      <c r="L25" s="1">
        <v>5</v>
      </c>
      <c r="M25" s="1">
        <v>5</v>
      </c>
      <c r="N25" s="1">
        <v>5</v>
      </c>
      <c r="O25" s="1">
        <v>5</v>
      </c>
      <c r="P25" s="23">
        <f t="shared" si="3"/>
        <v>51</v>
      </c>
      <c r="Q25" s="23"/>
      <c r="R25" s="50"/>
    </row>
    <row r="26" spans="1:18" ht="14.25">
      <c r="A26" s="17"/>
      <c r="B26" s="40" t="s">
        <v>48</v>
      </c>
      <c r="C26" s="1"/>
      <c r="D26" s="1"/>
      <c r="E26" s="1"/>
      <c r="F26" s="1">
        <f aca="true" t="shared" si="4" ref="F26:K26">1*F13*F10</f>
        <v>0</v>
      </c>
      <c r="G26" s="1">
        <f t="shared" si="4"/>
        <v>0</v>
      </c>
      <c r="H26" s="1">
        <f t="shared" si="4"/>
        <v>0</v>
      </c>
      <c r="I26" s="1">
        <f t="shared" si="4"/>
        <v>0</v>
      </c>
      <c r="J26" s="1">
        <f t="shared" si="4"/>
        <v>0</v>
      </c>
      <c r="K26" s="1">
        <f t="shared" si="4"/>
        <v>0</v>
      </c>
      <c r="L26" s="1">
        <f>1*L16</f>
        <v>60</v>
      </c>
      <c r="M26" s="1">
        <f>1*M16</f>
        <v>150</v>
      </c>
      <c r="N26" s="1">
        <f>1*N16</f>
        <v>210</v>
      </c>
      <c r="O26" s="1">
        <f>1*O16</f>
        <v>180</v>
      </c>
      <c r="P26" s="23">
        <f t="shared" si="3"/>
        <v>600</v>
      </c>
      <c r="Q26" s="23"/>
      <c r="R26" s="50"/>
    </row>
    <row r="27" spans="1:18" ht="14.25">
      <c r="A27" s="17"/>
      <c r="B27" s="1" t="s">
        <v>49</v>
      </c>
      <c r="C27" s="1"/>
      <c r="D27" s="1"/>
      <c r="E27" s="1"/>
      <c r="F27" s="1">
        <v>15</v>
      </c>
      <c r="G27" s="1">
        <v>15</v>
      </c>
      <c r="H27" s="1">
        <v>15</v>
      </c>
      <c r="I27" s="1">
        <v>15</v>
      </c>
      <c r="J27" s="1">
        <v>15</v>
      </c>
      <c r="K27" s="1">
        <v>15</v>
      </c>
      <c r="L27" s="1">
        <v>15</v>
      </c>
      <c r="M27" s="1">
        <v>15</v>
      </c>
      <c r="N27" s="1">
        <v>15</v>
      </c>
      <c r="O27" s="1">
        <v>15</v>
      </c>
      <c r="P27" s="23">
        <f t="shared" si="3"/>
        <v>150</v>
      </c>
      <c r="Q27" s="23"/>
      <c r="R27" s="50"/>
    </row>
    <row r="28" spans="1:19" ht="12.75">
      <c r="A28" s="17"/>
      <c r="B28" s="40" t="s">
        <v>28</v>
      </c>
      <c r="C28" s="1"/>
      <c r="D28" s="1"/>
      <c r="E28" s="1"/>
      <c r="F28" s="45">
        <f aca="true" t="shared" si="5" ref="F28:O28">(SUM(F18:F27)-F65)*0.09</f>
        <v>68.39999999999999</v>
      </c>
      <c r="G28" s="45">
        <f t="shared" si="5"/>
        <v>31.77</v>
      </c>
      <c r="H28" s="45">
        <f t="shared" si="5"/>
        <v>26.0325</v>
      </c>
      <c r="I28" s="45">
        <f t="shared" si="5"/>
        <v>24.28875</v>
      </c>
      <c r="J28" s="45">
        <f t="shared" si="5"/>
        <v>32.22</v>
      </c>
      <c r="K28" s="45">
        <f t="shared" si="5"/>
        <v>33.12</v>
      </c>
      <c r="L28" s="45">
        <f t="shared" si="5"/>
        <v>38.519999999999996</v>
      </c>
      <c r="M28" s="45">
        <f t="shared" si="5"/>
        <v>46.62</v>
      </c>
      <c r="N28" s="45">
        <f t="shared" si="5"/>
        <v>52.019999999999996</v>
      </c>
      <c r="O28" s="45">
        <f t="shared" si="5"/>
        <v>49.32</v>
      </c>
      <c r="P28" s="46">
        <f t="shared" si="3"/>
        <v>402.31125</v>
      </c>
      <c r="Q28" s="46"/>
      <c r="R28" s="52"/>
      <c r="S28" s="23"/>
    </row>
    <row r="29" spans="1:19" ht="6.75" customHeight="1">
      <c r="A29" s="17"/>
      <c r="B29" s="40"/>
      <c r="C29" s="1"/>
      <c r="D29" s="1"/>
      <c r="E29" s="1"/>
      <c r="F29" s="15"/>
      <c r="G29" s="15"/>
      <c r="H29" s="15"/>
      <c r="I29" s="15"/>
      <c r="J29" s="15"/>
      <c r="K29" s="15"/>
      <c r="L29" s="15"/>
      <c r="M29" s="15"/>
      <c r="N29" s="15"/>
      <c r="O29" s="15"/>
      <c r="P29" s="47"/>
      <c r="Q29" s="47"/>
      <c r="S29" s="23"/>
    </row>
    <row r="30" spans="1:18" ht="12" customHeight="1">
      <c r="A30" s="41" t="s">
        <v>23</v>
      </c>
      <c r="B30" s="1"/>
      <c r="C30" s="1"/>
      <c r="D30" s="1"/>
      <c r="E30" s="1"/>
      <c r="F30" s="18">
        <f aca="true" t="shared" si="6" ref="F30:O30">SUM(F18:F28)-F65</f>
        <v>828.4</v>
      </c>
      <c r="G30" s="18">
        <f t="shared" si="6"/>
        <v>384.77</v>
      </c>
      <c r="H30" s="18">
        <f t="shared" si="6"/>
        <v>315.2825</v>
      </c>
      <c r="I30" s="18">
        <f t="shared" si="6"/>
        <v>294.16375</v>
      </c>
      <c r="J30" s="18">
        <f t="shared" si="6"/>
        <v>390.22</v>
      </c>
      <c r="K30" s="18">
        <f t="shared" si="6"/>
        <v>401.12</v>
      </c>
      <c r="L30" s="18">
        <f t="shared" si="6"/>
        <v>466.52</v>
      </c>
      <c r="M30" s="18">
        <f t="shared" si="6"/>
        <v>564.62</v>
      </c>
      <c r="N30" s="18">
        <f t="shared" si="6"/>
        <v>630.02</v>
      </c>
      <c r="O30" s="18">
        <f t="shared" si="6"/>
        <v>597.32</v>
      </c>
      <c r="P30" s="23">
        <f>SUM(F30:O30)</f>
        <v>4872.43625</v>
      </c>
      <c r="Q30" s="23"/>
      <c r="R30" s="34"/>
    </row>
    <row r="31" spans="1:12" ht="15.75" customHeight="1">
      <c r="A31" s="17" t="s">
        <v>5</v>
      </c>
      <c r="B31" s="1"/>
      <c r="C31" s="1"/>
      <c r="D31" s="1"/>
      <c r="E31" s="1"/>
      <c r="F31" s="1"/>
      <c r="G31" s="1"/>
      <c r="H31" s="1"/>
      <c r="I31" s="1"/>
      <c r="J31" s="18"/>
      <c r="K31" s="18"/>
      <c r="L31" s="1"/>
    </row>
    <row r="32" spans="1:18" ht="14.25">
      <c r="A32" s="1"/>
      <c r="B32" s="1" t="s">
        <v>50</v>
      </c>
      <c r="C32" s="1"/>
      <c r="D32" s="1"/>
      <c r="E32" s="1"/>
      <c r="F32" s="67">
        <f>+F66*$D$64</f>
        <v>90</v>
      </c>
      <c r="G32" s="67">
        <f aca="true" t="shared" si="7" ref="G32:O32">+G66*$D$64</f>
        <v>90</v>
      </c>
      <c r="H32" s="67">
        <f t="shared" si="7"/>
        <v>54</v>
      </c>
      <c r="I32" s="67">
        <f t="shared" si="7"/>
        <v>54</v>
      </c>
      <c r="J32" s="67">
        <f t="shared" si="7"/>
        <v>72</v>
      </c>
      <c r="K32" s="67">
        <f t="shared" si="7"/>
        <v>72</v>
      </c>
      <c r="L32" s="67">
        <f t="shared" si="7"/>
        <v>90</v>
      </c>
      <c r="M32" s="67">
        <f t="shared" si="7"/>
        <v>90</v>
      </c>
      <c r="N32" s="67">
        <f t="shared" si="7"/>
        <v>72</v>
      </c>
      <c r="O32" s="67">
        <f t="shared" si="7"/>
        <v>72</v>
      </c>
      <c r="P32" s="23">
        <f>SUM(F32:O32)</f>
        <v>756</v>
      </c>
      <c r="Q32" s="23"/>
      <c r="R32" s="34"/>
    </row>
    <row r="33" spans="1:18" ht="14.25">
      <c r="A33" s="1"/>
      <c r="B33" s="1" t="s">
        <v>51</v>
      </c>
      <c r="C33" s="1"/>
      <c r="D33" s="1"/>
      <c r="E33" s="1"/>
      <c r="F33" s="1">
        <v>31</v>
      </c>
      <c r="G33" s="1">
        <v>31</v>
      </c>
      <c r="H33" s="1">
        <v>31</v>
      </c>
      <c r="I33" s="1">
        <v>31</v>
      </c>
      <c r="J33" s="1">
        <v>31</v>
      </c>
      <c r="K33" s="1">
        <v>31</v>
      </c>
      <c r="L33" s="1">
        <v>31</v>
      </c>
      <c r="M33" s="1">
        <v>31</v>
      </c>
      <c r="N33" s="1">
        <v>31</v>
      </c>
      <c r="O33" s="1">
        <v>31</v>
      </c>
      <c r="P33" s="23">
        <f>SUM(F33:O33)</f>
        <v>310</v>
      </c>
      <c r="Q33" s="23"/>
      <c r="R33" s="34"/>
    </row>
    <row r="34" spans="1:18" ht="12.75">
      <c r="A34" s="1"/>
      <c r="B34" s="1" t="s">
        <v>6</v>
      </c>
      <c r="C34" s="1"/>
      <c r="D34" s="1"/>
      <c r="E34" s="1"/>
      <c r="F34" s="1">
        <v>85</v>
      </c>
      <c r="G34" s="1">
        <v>85</v>
      </c>
      <c r="H34" s="1">
        <v>85</v>
      </c>
      <c r="I34" s="1">
        <v>85</v>
      </c>
      <c r="J34" s="1">
        <v>85</v>
      </c>
      <c r="K34" s="1">
        <v>85</v>
      </c>
      <c r="L34" s="1">
        <v>85</v>
      </c>
      <c r="M34" s="1">
        <v>85</v>
      </c>
      <c r="N34" s="1">
        <v>85</v>
      </c>
      <c r="O34" s="1">
        <v>85</v>
      </c>
      <c r="P34" s="23">
        <f>SUM(F34:O34)</f>
        <v>850</v>
      </c>
      <c r="Q34" s="23"/>
      <c r="R34" s="50"/>
    </row>
    <row r="35" spans="1:18" ht="14.25">
      <c r="A35" s="1"/>
      <c r="B35" s="1" t="s">
        <v>52</v>
      </c>
      <c r="C35" s="1"/>
      <c r="D35" s="1"/>
      <c r="E35" s="1"/>
      <c r="F35" s="48">
        <v>50</v>
      </c>
      <c r="G35" s="48">
        <v>50</v>
      </c>
      <c r="H35" s="48">
        <v>50</v>
      </c>
      <c r="I35" s="48">
        <v>50</v>
      </c>
      <c r="J35" s="48">
        <v>50</v>
      </c>
      <c r="K35" s="48">
        <v>50</v>
      </c>
      <c r="L35" s="48">
        <f>0.05*L13</f>
        <v>42</v>
      </c>
      <c r="M35" s="48">
        <f>0.05*M13</f>
        <v>105</v>
      </c>
      <c r="N35" s="48">
        <f>0.05*N13</f>
        <v>147</v>
      </c>
      <c r="O35" s="48">
        <f>0.05*O13</f>
        <v>126</v>
      </c>
      <c r="P35" s="46">
        <f>SUM(F35:O35)</f>
        <v>720</v>
      </c>
      <c r="Q35" s="46"/>
      <c r="R35" s="52"/>
    </row>
    <row r="36" spans="1:12" ht="6.75" customHeight="1">
      <c r="A36" s="1"/>
      <c r="B36" s="1"/>
      <c r="C36" s="1"/>
      <c r="D36" s="1"/>
      <c r="E36" s="1"/>
      <c r="F36" s="1"/>
      <c r="G36" s="1"/>
      <c r="H36" s="1"/>
      <c r="I36" s="1"/>
      <c r="J36" s="19"/>
      <c r="K36" s="19"/>
      <c r="L36" s="1"/>
    </row>
    <row r="37" spans="1:18" ht="12.75">
      <c r="A37" s="17" t="s">
        <v>7</v>
      </c>
      <c r="B37" s="1"/>
      <c r="C37" s="1"/>
      <c r="D37" s="1"/>
      <c r="E37" s="1"/>
      <c r="F37" s="1">
        <f>SUM(F32:F36)</f>
        <v>256</v>
      </c>
      <c r="G37" s="1">
        <f aca="true" t="shared" si="8" ref="G37:P37">SUM(G32:G36)</f>
        <v>256</v>
      </c>
      <c r="H37" s="1">
        <f t="shared" si="8"/>
        <v>220</v>
      </c>
      <c r="I37" s="1">
        <f t="shared" si="8"/>
        <v>220</v>
      </c>
      <c r="J37" s="1">
        <f t="shared" si="8"/>
        <v>238</v>
      </c>
      <c r="K37" s="1">
        <f t="shared" si="8"/>
        <v>238</v>
      </c>
      <c r="L37" s="1">
        <f t="shared" si="8"/>
        <v>248</v>
      </c>
      <c r="M37" s="18">
        <f t="shared" si="8"/>
        <v>311</v>
      </c>
      <c r="N37" s="18">
        <f t="shared" si="8"/>
        <v>335</v>
      </c>
      <c r="O37" s="1">
        <f t="shared" si="8"/>
        <v>314</v>
      </c>
      <c r="P37" s="1">
        <f t="shared" si="8"/>
        <v>2636</v>
      </c>
      <c r="Q37" s="1"/>
      <c r="R37" s="34"/>
    </row>
    <row r="38" spans="1:12" ht="4.5" customHeight="1">
      <c r="A38" s="1"/>
      <c r="B38" s="1"/>
      <c r="C38" s="1"/>
      <c r="D38" s="1"/>
      <c r="E38" s="1"/>
      <c r="F38" s="1"/>
      <c r="G38" s="1"/>
      <c r="H38" s="1"/>
      <c r="I38" s="1"/>
      <c r="J38" s="18"/>
      <c r="K38" s="18"/>
      <c r="L38" s="1"/>
    </row>
    <row r="39" spans="1:18" ht="15.75" customHeight="1">
      <c r="A39" s="17" t="s">
        <v>24</v>
      </c>
      <c r="B39" s="1"/>
      <c r="C39" s="1"/>
      <c r="D39" s="1"/>
      <c r="E39" s="1"/>
      <c r="F39" s="18">
        <f aca="true" t="shared" si="9" ref="F39:P39">+F30+F37</f>
        <v>1084.4</v>
      </c>
      <c r="G39" s="18">
        <f t="shared" si="9"/>
        <v>640.77</v>
      </c>
      <c r="H39" s="18">
        <f t="shared" si="9"/>
        <v>535.2825</v>
      </c>
      <c r="I39" s="18">
        <f t="shared" si="9"/>
        <v>514.1637499999999</v>
      </c>
      <c r="J39" s="18">
        <f t="shared" si="9"/>
        <v>628.22</v>
      </c>
      <c r="K39" s="18">
        <f t="shared" si="9"/>
        <v>639.12</v>
      </c>
      <c r="L39" s="18">
        <f t="shared" si="9"/>
        <v>714.52</v>
      </c>
      <c r="M39" s="18">
        <f t="shared" si="9"/>
        <v>875.62</v>
      </c>
      <c r="N39" s="18">
        <f t="shared" si="9"/>
        <v>965.02</v>
      </c>
      <c r="O39" s="18">
        <f t="shared" si="9"/>
        <v>911.32</v>
      </c>
      <c r="P39" s="23">
        <f t="shared" si="9"/>
        <v>7508.43625</v>
      </c>
      <c r="Q39" s="23"/>
      <c r="R39" s="51"/>
    </row>
    <row r="40" spans="1:12" ht="6.75" customHeight="1">
      <c r="A40" s="17"/>
      <c r="B40" s="1"/>
      <c r="C40" s="1"/>
      <c r="D40" s="1"/>
      <c r="E40" s="1"/>
      <c r="F40" s="1"/>
      <c r="G40" s="20"/>
      <c r="H40" s="1"/>
      <c r="I40" s="1"/>
      <c r="J40" s="2"/>
      <c r="K40" s="18"/>
      <c r="L40" s="10"/>
    </row>
    <row r="41" spans="1:18" ht="15.75" customHeight="1">
      <c r="A41" s="41" t="s">
        <v>25</v>
      </c>
      <c r="B41" s="1"/>
      <c r="C41" s="1"/>
      <c r="D41" s="1"/>
      <c r="E41" s="1"/>
      <c r="F41" s="23">
        <f aca="true" t="shared" si="10" ref="F41:P41">+F13-F30</f>
        <v>-828.4</v>
      </c>
      <c r="G41" s="23">
        <f t="shared" si="10"/>
        <v>-384.77</v>
      </c>
      <c r="H41" s="23">
        <f t="shared" si="10"/>
        <v>-315.2825</v>
      </c>
      <c r="I41" s="23">
        <f t="shared" si="10"/>
        <v>-294.16375</v>
      </c>
      <c r="J41" s="23">
        <f t="shared" si="10"/>
        <v>-390.22</v>
      </c>
      <c r="K41" s="23">
        <f t="shared" si="10"/>
        <v>-401.12</v>
      </c>
      <c r="L41" s="23">
        <f t="shared" si="10"/>
        <v>373.48</v>
      </c>
      <c r="M41" s="23">
        <f t="shared" si="10"/>
        <v>1535.38</v>
      </c>
      <c r="N41" s="23">
        <f t="shared" si="10"/>
        <v>2309.98</v>
      </c>
      <c r="O41" s="23">
        <f t="shared" si="10"/>
        <v>1922.6799999999998</v>
      </c>
      <c r="P41" s="23">
        <f t="shared" si="10"/>
        <v>3527.5637500000003</v>
      </c>
      <c r="Q41" s="23"/>
      <c r="R41" s="34"/>
    </row>
    <row r="42" spans="1:18" ht="15" customHeight="1">
      <c r="A42" s="41" t="s">
        <v>26</v>
      </c>
      <c r="B42" s="1"/>
      <c r="C42" s="1"/>
      <c r="D42" s="1"/>
      <c r="E42" s="1"/>
      <c r="F42" s="23">
        <f aca="true" t="shared" si="11" ref="F42:P42">+F13-F39</f>
        <v>-1084.4</v>
      </c>
      <c r="G42" s="23">
        <f t="shared" si="11"/>
        <v>-640.77</v>
      </c>
      <c r="H42" s="23">
        <f t="shared" si="11"/>
        <v>-535.2825</v>
      </c>
      <c r="I42" s="23">
        <f t="shared" si="11"/>
        <v>-514.1637499999999</v>
      </c>
      <c r="J42" s="23">
        <f t="shared" si="11"/>
        <v>-628.22</v>
      </c>
      <c r="K42" s="23">
        <f t="shared" si="11"/>
        <v>-639.12</v>
      </c>
      <c r="L42" s="23">
        <f t="shared" si="11"/>
        <v>125.48000000000002</v>
      </c>
      <c r="M42" s="23">
        <f t="shared" si="11"/>
        <v>1224.38</v>
      </c>
      <c r="N42" s="23">
        <f t="shared" si="11"/>
        <v>1974.98</v>
      </c>
      <c r="O42" s="23">
        <f t="shared" si="11"/>
        <v>1608.6799999999998</v>
      </c>
      <c r="P42" s="23">
        <f t="shared" si="11"/>
        <v>891.5637500000003</v>
      </c>
      <c r="Q42" s="23"/>
      <c r="R42" s="50"/>
    </row>
    <row r="43" spans="1:16" ht="15" customHeight="1">
      <c r="A43" s="17" t="s">
        <v>53</v>
      </c>
      <c r="B43" s="1"/>
      <c r="C43" s="1"/>
      <c r="D43" s="1"/>
      <c r="E43" s="1"/>
      <c r="F43" s="18">
        <f>+I75</f>
        <v>-1084.4</v>
      </c>
      <c r="G43" s="18">
        <f>+I76</f>
        <v>-582.5181818181818</v>
      </c>
      <c r="H43" s="18">
        <f>+I77</f>
        <v>-442.38223140495865</v>
      </c>
      <c r="I43" s="18">
        <f>+I78</f>
        <v>-386.29883546205843</v>
      </c>
      <c r="J43" s="18">
        <f>+I79</f>
        <v>-429.0827129294446</v>
      </c>
      <c r="K43" s="18">
        <f>+I80</f>
        <v>-396.84323599356713</v>
      </c>
      <c r="L43" s="18">
        <f>+I81</f>
        <v>70.83018874314797</v>
      </c>
      <c r="M43" s="23">
        <f>+I82</f>
        <v>628.3005367993125</v>
      </c>
      <c r="N43" s="23">
        <f>+I83</f>
        <v>921.3427457666188</v>
      </c>
      <c r="O43" s="23">
        <f>+I84</f>
        <v>682.2373567234486</v>
      </c>
      <c r="P43" s="23">
        <f>SUM(F43:O43)</f>
        <v>-1018.8143695756826</v>
      </c>
    </row>
    <row r="44" spans="1:18" ht="6.75" customHeight="1">
      <c r="A44" s="5"/>
      <c r="B44" s="5"/>
      <c r="C44" s="5"/>
      <c r="D44" s="5"/>
      <c r="E44" s="5"/>
      <c r="F44" s="5"/>
      <c r="G44" s="5"/>
      <c r="H44" s="5"/>
      <c r="I44" s="5"/>
      <c r="J44" s="8"/>
      <c r="K44" s="8"/>
      <c r="L44" s="5"/>
      <c r="M44" s="25"/>
      <c r="N44" s="25"/>
      <c r="O44" s="25"/>
      <c r="P44" s="25"/>
      <c r="Q44" s="25"/>
      <c r="R44" s="25"/>
    </row>
    <row r="45" spans="1:18" ht="15" customHeight="1">
      <c r="A45" s="31">
        <v>1</v>
      </c>
      <c r="B45" s="37" t="s">
        <v>29</v>
      </c>
      <c r="C45" s="10"/>
      <c r="D45" s="10"/>
      <c r="E45" s="10"/>
      <c r="F45" s="10"/>
      <c r="G45" s="10"/>
      <c r="H45" s="10"/>
      <c r="I45" s="10"/>
      <c r="J45" s="12"/>
      <c r="K45" s="12"/>
      <c r="L45" s="10"/>
      <c r="M45" s="36"/>
      <c r="N45" s="36"/>
      <c r="O45" s="36"/>
      <c r="P45" s="36"/>
      <c r="Q45" s="36"/>
      <c r="R45" s="36"/>
    </row>
    <row r="46" spans="1:18" ht="15" customHeight="1">
      <c r="A46" s="10"/>
      <c r="B46" s="10"/>
      <c r="C46" s="42" t="s">
        <v>61</v>
      </c>
      <c r="D46" s="10"/>
      <c r="E46" s="10"/>
      <c r="F46" s="10"/>
      <c r="G46" s="10"/>
      <c r="H46" s="10"/>
      <c r="I46" s="10"/>
      <c r="J46" s="12"/>
      <c r="K46" s="12"/>
      <c r="L46" s="10"/>
      <c r="M46" s="36"/>
      <c r="N46" s="36"/>
      <c r="O46" s="36"/>
      <c r="P46" s="36"/>
      <c r="Q46" s="36"/>
      <c r="R46" s="36"/>
    </row>
    <row r="47" spans="1:18" ht="15" customHeight="1">
      <c r="A47" s="10"/>
      <c r="B47" s="10"/>
      <c r="C47" s="42" t="s">
        <v>62</v>
      </c>
      <c r="D47" s="10"/>
      <c r="E47" s="10"/>
      <c r="F47" s="10"/>
      <c r="G47" s="10"/>
      <c r="H47" s="10"/>
      <c r="I47" s="10"/>
      <c r="J47" s="12"/>
      <c r="K47" s="12"/>
      <c r="L47" s="10"/>
      <c r="M47" s="36"/>
      <c r="N47" s="36"/>
      <c r="O47" s="36"/>
      <c r="P47" s="36"/>
      <c r="Q47" s="36"/>
      <c r="R47" s="36"/>
    </row>
    <row r="48" spans="1:18" ht="15" customHeight="1">
      <c r="A48" s="31">
        <v>2</v>
      </c>
      <c r="B48" s="10" t="s">
        <v>56</v>
      </c>
      <c r="C48" s="42"/>
      <c r="D48" s="10"/>
      <c r="E48" s="10"/>
      <c r="F48" s="10"/>
      <c r="G48" s="10"/>
      <c r="H48" s="10"/>
      <c r="I48" s="10"/>
      <c r="J48" s="12"/>
      <c r="K48" s="12"/>
      <c r="L48" s="10"/>
      <c r="M48" s="36"/>
      <c r="N48" s="36"/>
      <c r="O48" s="36"/>
      <c r="P48" s="36"/>
      <c r="Q48" s="36"/>
      <c r="R48" s="36"/>
    </row>
    <row r="49" spans="1:18" ht="15" customHeight="1">
      <c r="A49" s="10"/>
      <c r="B49" s="10"/>
      <c r="C49" s="42" t="s">
        <v>40</v>
      </c>
      <c r="D49" s="10"/>
      <c r="E49" s="10"/>
      <c r="F49" s="10"/>
      <c r="G49" s="10"/>
      <c r="H49" s="10"/>
      <c r="I49" s="10"/>
      <c r="J49" s="12"/>
      <c r="K49" s="12"/>
      <c r="L49" s="10"/>
      <c r="M49" s="36"/>
      <c r="N49" s="36"/>
      <c r="O49" s="36"/>
      <c r="P49" s="36"/>
      <c r="Q49" s="36"/>
      <c r="R49" s="36"/>
    </row>
    <row r="50" spans="1:12" ht="13.5" customHeight="1">
      <c r="A50" s="31">
        <v>3</v>
      </c>
      <c r="B50" s="37" t="s">
        <v>20</v>
      </c>
      <c r="C50" s="10"/>
      <c r="D50" s="10"/>
      <c r="E50" s="10"/>
      <c r="F50" s="10"/>
      <c r="G50" s="10"/>
      <c r="H50" s="10"/>
      <c r="I50" s="10"/>
      <c r="J50" s="12"/>
      <c r="K50" s="12"/>
      <c r="L50" s="10"/>
    </row>
    <row r="51" spans="1:12" ht="13.5" customHeight="1">
      <c r="A51" s="31">
        <v>4</v>
      </c>
      <c r="B51" s="42" t="s">
        <v>57</v>
      </c>
      <c r="C51" s="10"/>
      <c r="D51" s="10"/>
      <c r="E51" s="10"/>
      <c r="F51" s="10"/>
      <c r="G51" s="10"/>
      <c r="H51" s="10"/>
      <c r="I51" s="10"/>
      <c r="J51" s="12"/>
      <c r="K51" s="12"/>
      <c r="L51" s="10"/>
    </row>
    <row r="52" spans="1:12" ht="13.5" customHeight="1">
      <c r="A52" s="31">
        <v>5</v>
      </c>
      <c r="B52" s="37" t="s">
        <v>19</v>
      </c>
      <c r="C52" s="10"/>
      <c r="D52" s="10"/>
      <c r="E52" s="10"/>
      <c r="F52" s="10"/>
      <c r="G52" s="10"/>
      <c r="H52" s="10"/>
      <c r="I52" s="10"/>
      <c r="J52" s="12"/>
      <c r="K52" s="12"/>
      <c r="L52" s="10"/>
    </row>
    <row r="53" spans="1:12" ht="13.5" customHeight="1">
      <c r="A53" s="31">
        <v>6</v>
      </c>
      <c r="B53" s="37" t="s">
        <v>14</v>
      </c>
      <c r="C53" s="10"/>
      <c r="D53" s="10"/>
      <c r="E53" s="10"/>
      <c r="F53" s="10"/>
      <c r="G53" s="10"/>
      <c r="H53" s="10"/>
      <c r="I53" s="10"/>
      <c r="J53" s="12"/>
      <c r="K53" s="12"/>
      <c r="L53" s="10"/>
    </row>
    <row r="54" spans="1:12" ht="13.5" customHeight="1">
      <c r="A54" s="31">
        <v>7</v>
      </c>
      <c r="B54" s="42" t="s">
        <v>63</v>
      </c>
      <c r="C54" s="10"/>
      <c r="D54" s="10"/>
      <c r="E54" s="10"/>
      <c r="F54" s="10"/>
      <c r="G54" s="10"/>
      <c r="H54" s="10"/>
      <c r="I54" s="10"/>
      <c r="J54" s="12"/>
      <c r="K54" s="12"/>
      <c r="L54" s="10"/>
    </row>
    <row r="55" spans="1:12" ht="13.5" customHeight="1">
      <c r="A55" s="31">
        <v>8</v>
      </c>
      <c r="B55" s="40" t="s">
        <v>15</v>
      </c>
      <c r="C55" s="10"/>
      <c r="D55" s="10"/>
      <c r="E55" s="10"/>
      <c r="F55" s="10"/>
      <c r="G55" s="10"/>
      <c r="H55" s="10"/>
      <c r="I55" s="10"/>
      <c r="J55" s="12"/>
      <c r="K55" s="12"/>
      <c r="L55" s="10"/>
    </row>
    <row r="56" spans="1:12" ht="13.5" customHeight="1">
      <c r="A56" s="31"/>
      <c r="B56" s="40"/>
      <c r="C56" s="37" t="s">
        <v>16</v>
      </c>
      <c r="D56" s="10"/>
      <c r="E56" s="10"/>
      <c r="F56" s="10"/>
      <c r="G56" s="10"/>
      <c r="H56" s="10"/>
      <c r="I56" s="10"/>
      <c r="J56" s="12"/>
      <c r="K56" s="12"/>
      <c r="L56" s="10"/>
    </row>
    <row r="57" spans="1:12" ht="13.5" customHeight="1">
      <c r="A57" s="31">
        <v>9</v>
      </c>
      <c r="B57" s="10" t="s">
        <v>10</v>
      </c>
      <c r="C57" s="10"/>
      <c r="D57" s="10"/>
      <c r="E57" s="10"/>
      <c r="F57" s="10"/>
      <c r="G57" s="10"/>
      <c r="H57" s="10"/>
      <c r="I57" s="10"/>
      <c r="J57" s="12"/>
      <c r="K57" s="12"/>
      <c r="L57" s="10"/>
    </row>
    <row r="58" spans="1:12" ht="13.5" customHeight="1">
      <c r="A58" s="31">
        <v>10</v>
      </c>
      <c r="B58" s="10" t="s">
        <v>55</v>
      </c>
      <c r="C58" s="10"/>
      <c r="D58" s="10"/>
      <c r="E58" s="10"/>
      <c r="F58" s="10"/>
      <c r="G58" s="10"/>
      <c r="H58" s="10"/>
      <c r="I58" s="10"/>
      <c r="J58" s="12"/>
      <c r="K58" s="12"/>
      <c r="L58" s="10"/>
    </row>
    <row r="59" spans="1:12" ht="13.5" customHeight="1">
      <c r="A59" s="31">
        <v>11</v>
      </c>
      <c r="B59" s="10" t="s">
        <v>54</v>
      </c>
      <c r="C59" s="10"/>
      <c r="D59" s="10"/>
      <c r="E59" s="10"/>
      <c r="F59" s="10"/>
      <c r="G59" s="10"/>
      <c r="H59" s="10"/>
      <c r="I59" s="10"/>
      <c r="J59" s="12"/>
      <c r="K59" s="12"/>
      <c r="L59" s="10"/>
    </row>
    <row r="60" spans="1:12" ht="13.5" customHeight="1">
      <c r="A60" s="31"/>
      <c r="B60" s="10"/>
      <c r="C60" s="10"/>
      <c r="D60" s="10"/>
      <c r="E60" s="10"/>
      <c r="F60" s="10"/>
      <c r="G60" s="10"/>
      <c r="H60" s="10"/>
      <c r="I60" s="10"/>
      <c r="J60" s="12"/>
      <c r="K60" s="12"/>
      <c r="L60" s="10"/>
    </row>
    <row r="61" spans="1:12" ht="13.5" customHeight="1">
      <c r="A61" s="31"/>
      <c r="B61" s="10"/>
      <c r="C61" s="10"/>
      <c r="D61" s="10"/>
      <c r="E61" s="10"/>
      <c r="F61" s="10"/>
      <c r="G61" s="10"/>
      <c r="H61" s="10"/>
      <c r="I61" s="10"/>
      <c r="J61" s="12"/>
      <c r="K61" s="12"/>
      <c r="L61" s="10"/>
    </row>
    <row r="62" spans="1:18" ht="13.5" customHeight="1">
      <c r="A62" s="31"/>
      <c r="B62" s="72" t="s">
        <v>36</v>
      </c>
      <c r="C62" s="72"/>
      <c r="D62" s="72"/>
      <c r="E62" s="72"/>
      <c r="F62" s="72"/>
      <c r="G62" s="72"/>
      <c r="H62" s="72"/>
      <c r="I62" s="72"/>
      <c r="J62" s="72"/>
      <c r="K62" s="72"/>
      <c r="L62" s="72"/>
      <c r="M62" s="72"/>
      <c r="N62" s="72"/>
      <c r="O62" s="72"/>
      <c r="P62" s="72"/>
      <c r="Q62" s="72"/>
      <c r="R62" s="72"/>
    </row>
    <row r="63" spans="1:18" ht="13.5" customHeight="1">
      <c r="A63" s="31"/>
      <c r="B63" s="61"/>
      <c r="C63" s="61"/>
      <c r="D63" s="61"/>
      <c r="E63" s="61"/>
      <c r="F63" s="72" t="s">
        <v>32</v>
      </c>
      <c r="G63" s="72"/>
      <c r="H63" s="72"/>
      <c r="I63" s="72"/>
      <c r="J63" s="72"/>
      <c r="K63" s="72"/>
      <c r="L63" s="72"/>
      <c r="M63" s="72"/>
      <c r="N63" s="72"/>
      <c r="O63" s="72"/>
      <c r="P63" s="72"/>
      <c r="Q63" s="61"/>
      <c r="R63" s="61"/>
    </row>
    <row r="64" spans="1:16" ht="13.5" customHeight="1">
      <c r="A64" s="64" t="s">
        <v>38</v>
      </c>
      <c r="D64" s="66">
        <v>9</v>
      </c>
      <c r="E64" s="42" t="s">
        <v>39</v>
      </c>
      <c r="F64" s="43">
        <v>1</v>
      </c>
      <c r="G64" s="43">
        <v>2</v>
      </c>
      <c r="H64" s="43">
        <v>3</v>
      </c>
      <c r="I64" s="43">
        <v>4</v>
      </c>
      <c r="J64" s="43">
        <v>5</v>
      </c>
      <c r="K64" s="43">
        <v>6</v>
      </c>
      <c r="L64" s="43">
        <v>7</v>
      </c>
      <c r="M64" s="43">
        <v>8</v>
      </c>
      <c r="N64" s="43">
        <v>9</v>
      </c>
      <c r="O64" s="43">
        <v>10</v>
      </c>
      <c r="P64" s="69" t="s">
        <v>9</v>
      </c>
    </row>
    <row r="65" spans="1:25" ht="12.75">
      <c r="A65" s="62" t="s">
        <v>37</v>
      </c>
      <c r="B65" s="1"/>
      <c r="C65" s="17"/>
      <c r="D65" s="1"/>
      <c r="E65" s="1"/>
      <c r="F65" s="54">
        <v>42</v>
      </c>
      <c r="G65" s="54">
        <v>27</v>
      </c>
      <c r="H65" s="54">
        <v>9</v>
      </c>
      <c r="I65" s="54">
        <v>9</v>
      </c>
      <c r="J65" s="65">
        <v>9</v>
      </c>
      <c r="K65" s="65">
        <v>9</v>
      </c>
      <c r="L65" s="54">
        <v>9</v>
      </c>
      <c r="M65" s="54">
        <v>9</v>
      </c>
      <c r="N65" s="54">
        <v>9</v>
      </c>
      <c r="O65" s="54">
        <v>9</v>
      </c>
      <c r="P65" s="65">
        <f>SUM(F65:O65)</f>
        <v>141</v>
      </c>
      <c r="S65" s="1"/>
      <c r="T65" s="1"/>
      <c r="U65" s="1"/>
      <c r="V65" s="1"/>
      <c r="W65" s="18"/>
      <c r="X65" s="18"/>
      <c r="Y65" s="1"/>
    </row>
    <row r="66" spans="1:16" s="24" customFormat="1" ht="12.75">
      <c r="A66" s="62" t="s">
        <v>60</v>
      </c>
      <c r="B66" s="1"/>
      <c r="C66" s="17"/>
      <c r="D66" s="1"/>
      <c r="E66" s="1"/>
      <c r="F66" s="54">
        <v>10</v>
      </c>
      <c r="G66" s="54">
        <v>10</v>
      </c>
      <c r="H66" s="54">
        <v>6</v>
      </c>
      <c r="I66" s="54">
        <v>6</v>
      </c>
      <c r="J66" s="65">
        <v>8</v>
      </c>
      <c r="K66" s="65">
        <v>8</v>
      </c>
      <c r="L66" s="54">
        <v>10</v>
      </c>
      <c r="M66" s="54">
        <v>10</v>
      </c>
      <c r="N66" s="54">
        <v>8</v>
      </c>
      <c r="O66" s="54">
        <v>8</v>
      </c>
      <c r="P66" s="54">
        <f>SUM(F66:O66)</f>
        <v>84</v>
      </c>
    </row>
    <row r="67" spans="1:18" ht="13.5" customHeight="1">
      <c r="A67" s="31"/>
      <c r="B67" s="10"/>
      <c r="C67" s="10"/>
      <c r="D67" s="10"/>
      <c r="E67" s="10"/>
      <c r="F67" s="10"/>
      <c r="G67" s="10"/>
      <c r="H67" s="10"/>
      <c r="I67" s="10"/>
      <c r="J67" s="12"/>
      <c r="K67" s="12"/>
      <c r="L67" s="10"/>
      <c r="R67" s="36"/>
    </row>
    <row r="68" spans="1:12" ht="13.5" customHeight="1">
      <c r="A68" s="10"/>
      <c r="B68" s="10"/>
      <c r="C68" s="10"/>
      <c r="D68" s="10"/>
      <c r="E68" s="10"/>
      <c r="F68" s="10"/>
      <c r="G68" s="10"/>
      <c r="H68" s="10"/>
      <c r="I68" s="10"/>
      <c r="J68" s="12"/>
      <c r="K68" s="12"/>
      <c r="L68" s="10"/>
    </row>
    <row r="69" spans="1:18" ht="14.25">
      <c r="A69" s="56"/>
      <c r="B69" s="57"/>
      <c r="C69" s="57"/>
      <c r="D69" s="57"/>
      <c r="E69" s="57"/>
      <c r="F69" s="57"/>
      <c r="G69" s="57"/>
      <c r="H69" s="57"/>
      <c r="I69" s="57"/>
      <c r="J69" s="58"/>
      <c r="K69" s="58"/>
      <c r="L69" s="57"/>
      <c r="M69" s="59"/>
      <c r="N69" s="59"/>
      <c r="O69" s="59"/>
      <c r="P69" s="59"/>
      <c r="Q69" s="59"/>
      <c r="R69" s="59"/>
    </row>
    <row r="70" spans="1:12" ht="14.25">
      <c r="A70" s="31">
        <v>12</v>
      </c>
      <c r="B70" s="11" t="s">
        <v>34</v>
      </c>
      <c r="C70" s="1"/>
      <c r="D70" s="1"/>
      <c r="E70" s="1"/>
      <c r="F70" s="1"/>
      <c r="G70" s="1"/>
      <c r="H70" s="1"/>
      <c r="I70" s="1"/>
      <c r="J70" s="2"/>
      <c r="K70" s="2"/>
      <c r="L70" s="1"/>
    </row>
    <row r="71" spans="1:12" ht="12.75">
      <c r="A71" s="1"/>
      <c r="B71" s="1"/>
      <c r="C71" s="1"/>
      <c r="D71" s="1"/>
      <c r="E71" s="1"/>
      <c r="F71" s="1"/>
      <c r="G71" s="1"/>
      <c r="H71" s="1"/>
      <c r="I71" s="1"/>
      <c r="J71" s="2"/>
      <c r="K71" s="2"/>
      <c r="L71" s="1"/>
    </row>
    <row r="72" spans="1:16" ht="83.25" customHeight="1">
      <c r="A72" s="1"/>
      <c r="B72" s="79" t="s">
        <v>64</v>
      </c>
      <c r="C72" s="79"/>
      <c r="D72" s="79"/>
      <c r="E72" s="79"/>
      <c r="F72" s="79"/>
      <c r="G72" s="79"/>
      <c r="H72" s="79"/>
      <c r="I72" s="79"/>
      <c r="J72" s="79"/>
      <c r="K72" s="79"/>
      <c r="L72" s="79"/>
      <c r="M72" s="79"/>
      <c r="N72" s="79"/>
      <c r="O72" s="79"/>
      <c r="P72" s="79"/>
    </row>
    <row r="73" spans="1:12" ht="14.25">
      <c r="A73" s="21"/>
      <c r="C73" s="1"/>
      <c r="D73" s="1"/>
      <c r="E73" s="1"/>
      <c r="F73" s="1"/>
      <c r="G73" s="1"/>
      <c r="H73" s="1"/>
      <c r="I73" s="71" t="s">
        <v>31</v>
      </c>
      <c r="J73" s="71"/>
      <c r="K73" s="71"/>
      <c r="L73" s="1"/>
    </row>
    <row r="74" spans="1:16" ht="14.25">
      <c r="A74" s="21"/>
      <c r="C74" s="1"/>
      <c r="D74" s="1"/>
      <c r="E74" s="71" t="s">
        <v>30</v>
      </c>
      <c r="F74" s="71"/>
      <c r="G74" s="71"/>
      <c r="I74" s="71"/>
      <c r="J74" s="71"/>
      <c r="K74" s="71"/>
      <c r="L74" s="1"/>
      <c r="M74" s="17" t="s">
        <v>35</v>
      </c>
      <c r="N74" s="17"/>
      <c r="O74" s="17"/>
      <c r="P74" s="63">
        <v>0.1</v>
      </c>
    </row>
    <row r="75" spans="1:16" ht="14.25">
      <c r="A75" s="21"/>
      <c r="B75" s="1">
        <f>+D75-1</f>
        <v>0</v>
      </c>
      <c r="C75" s="53" t="s">
        <v>32</v>
      </c>
      <c r="D75" s="54">
        <v>1</v>
      </c>
      <c r="E75" s="77">
        <f>+F42</f>
        <v>-1084.4</v>
      </c>
      <c r="F75" s="77"/>
      <c r="G75" s="77"/>
      <c r="I75" s="75">
        <f aca="true" t="shared" si="12" ref="I75:I84">+E75/(1.1^B75)</f>
        <v>-1084.4</v>
      </c>
      <c r="J75" s="75"/>
      <c r="K75" s="75"/>
      <c r="L75" s="78" t="s">
        <v>58</v>
      </c>
      <c r="M75" s="78"/>
      <c r="N75" s="78"/>
      <c r="O75" s="78"/>
      <c r="P75" s="78"/>
    </row>
    <row r="76" spans="1:16" ht="14.25">
      <c r="A76" s="21"/>
      <c r="B76" s="55">
        <f aca="true" t="shared" si="13" ref="B76:B84">+D76-1</f>
        <v>1</v>
      </c>
      <c r="C76" s="53" t="s">
        <v>32</v>
      </c>
      <c r="D76" s="54">
        <f>+D75+1</f>
        <v>2</v>
      </c>
      <c r="E76" s="77">
        <f>+G42</f>
        <v>-640.77</v>
      </c>
      <c r="F76" s="77"/>
      <c r="G76" s="77"/>
      <c r="I76" s="75">
        <f t="shared" si="12"/>
        <v>-582.5181818181818</v>
      </c>
      <c r="J76" s="75"/>
      <c r="K76" s="75"/>
      <c r="L76" s="78"/>
      <c r="M76" s="78"/>
      <c r="N76" s="78"/>
      <c r="O76" s="78"/>
      <c r="P76" s="78"/>
    </row>
    <row r="77" spans="1:16" ht="12.75">
      <c r="A77" s="1"/>
      <c r="B77" s="55">
        <f t="shared" si="13"/>
        <v>2</v>
      </c>
      <c r="C77" s="53" t="s">
        <v>32</v>
      </c>
      <c r="D77" s="54">
        <f aca="true" t="shared" si="14" ref="D77:D84">+D76+1</f>
        <v>3</v>
      </c>
      <c r="E77" s="77">
        <f>+H42</f>
        <v>-535.2825</v>
      </c>
      <c r="F77" s="77"/>
      <c r="G77" s="77"/>
      <c r="I77" s="75">
        <f t="shared" si="12"/>
        <v>-442.38223140495865</v>
      </c>
      <c r="J77" s="75"/>
      <c r="K77" s="75"/>
      <c r="L77" s="78"/>
      <c r="M77" s="78"/>
      <c r="N77" s="78"/>
      <c r="O77" s="78"/>
      <c r="P77" s="78"/>
    </row>
    <row r="78" spans="1:16" ht="12.75">
      <c r="A78" s="1"/>
      <c r="B78" s="55">
        <f t="shared" si="13"/>
        <v>3</v>
      </c>
      <c r="C78" s="53" t="s">
        <v>32</v>
      </c>
      <c r="D78" s="54">
        <f t="shared" si="14"/>
        <v>4</v>
      </c>
      <c r="E78" s="77">
        <f>+I42</f>
        <v>-514.1637499999999</v>
      </c>
      <c r="F78" s="77"/>
      <c r="G78" s="77"/>
      <c r="I78" s="75">
        <f t="shared" si="12"/>
        <v>-386.29883546205843</v>
      </c>
      <c r="J78" s="75"/>
      <c r="K78" s="75"/>
      <c r="L78" s="78"/>
      <c r="M78" s="78"/>
      <c r="N78" s="78"/>
      <c r="O78" s="78"/>
      <c r="P78" s="78"/>
    </row>
    <row r="79" spans="1:16" ht="12.75">
      <c r="A79" s="1"/>
      <c r="B79" s="55">
        <f t="shared" si="13"/>
        <v>4</v>
      </c>
      <c r="C79" s="53" t="s">
        <v>32</v>
      </c>
      <c r="D79" s="54">
        <f t="shared" si="14"/>
        <v>5</v>
      </c>
      <c r="E79" s="77">
        <f>+J42</f>
        <v>-628.22</v>
      </c>
      <c r="F79" s="77"/>
      <c r="G79" s="77"/>
      <c r="I79" s="75">
        <f t="shared" si="12"/>
        <v>-429.0827129294446</v>
      </c>
      <c r="J79" s="75"/>
      <c r="K79" s="75"/>
      <c r="L79" s="78"/>
      <c r="M79" s="78"/>
      <c r="N79" s="78"/>
      <c r="O79" s="78"/>
      <c r="P79" s="78"/>
    </row>
    <row r="80" spans="1:16" ht="12.75">
      <c r="A80" s="1"/>
      <c r="B80" s="55">
        <f t="shared" si="13"/>
        <v>5</v>
      </c>
      <c r="C80" s="53" t="s">
        <v>32</v>
      </c>
      <c r="D80" s="54">
        <f t="shared" si="14"/>
        <v>6</v>
      </c>
      <c r="E80" s="77">
        <f>+K42</f>
        <v>-639.12</v>
      </c>
      <c r="F80" s="77"/>
      <c r="G80" s="77"/>
      <c r="I80" s="75">
        <f t="shared" si="12"/>
        <v>-396.84323599356713</v>
      </c>
      <c r="J80" s="75"/>
      <c r="K80" s="75"/>
      <c r="L80" s="78"/>
      <c r="M80" s="78"/>
      <c r="N80" s="78"/>
      <c r="O80" s="78"/>
      <c r="P80" s="78"/>
    </row>
    <row r="81" spans="1:12" ht="12.75">
      <c r="A81" s="1"/>
      <c r="B81" s="55">
        <f t="shared" si="13"/>
        <v>6</v>
      </c>
      <c r="C81" s="53" t="s">
        <v>32</v>
      </c>
      <c r="D81" s="54">
        <f t="shared" si="14"/>
        <v>7</v>
      </c>
      <c r="E81" s="77">
        <f>+L42</f>
        <v>125.48000000000002</v>
      </c>
      <c r="F81" s="77"/>
      <c r="G81" s="77"/>
      <c r="I81" s="75">
        <f t="shared" si="12"/>
        <v>70.83018874314797</v>
      </c>
      <c r="J81" s="75"/>
      <c r="K81" s="75"/>
      <c r="L81" s="1"/>
    </row>
    <row r="82" spans="1:12" ht="12.75">
      <c r="A82" s="1"/>
      <c r="B82" s="55">
        <f t="shared" si="13"/>
        <v>7</v>
      </c>
      <c r="C82" s="53" t="s">
        <v>32</v>
      </c>
      <c r="D82" s="54">
        <f t="shared" si="14"/>
        <v>8</v>
      </c>
      <c r="E82" s="77">
        <f>+M42</f>
        <v>1224.38</v>
      </c>
      <c r="F82" s="77"/>
      <c r="G82" s="77"/>
      <c r="I82" s="75">
        <f t="shared" si="12"/>
        <v>628.3005367993125</v>
      </c>
      <c r="J82" s="75"/>
      <c r="K82" s="75"/>
      <c r="L82" s="1"/>
    </row>
    <row r="83" spans="1:12" ht="12.75">
      <c r="A83" s="1"/>
      <c r="B83" s="55">
        <f t="shared" si="13"/>
        <v>8</v>
      </c>
      <c r="C83" s="53" t="s">
        <v>32</v>
      </c>
      <c r="D83" s="54">
        <f t="shared" si="14"/>
        <v>9</v>
      </c>
      <c r="E83" s="77">
        <f>+N42</f>
        <v>1974.98</v>
      </c>
      <c r="F83" s="77"/>
      <c r="G83" s="77"/>
      <c r="I83" s="75">
        <f t="shared" si="12"/>
        <v>921.3427457666188</v>
      </c>
      <c r="J83" s="75"/>
      <c r="K83" s="75"/>
      <c r="L83" s="1"/>
    </row>
    <row r="84" spans="1:12" ht="12.75">
      <c r="A84" s="1"/>
      <c r="B84" s="55">
        <f t="shared" si="13"/>
        <v>9</v>
      </c>
      <c r="C84" s="53" t="s">
        <v>32</v>
      </c>
      <c r="D84" s="54">
        <f t="shared" si="14"/>
        <v>10</v>
      </c>
      <c r="E84" s="81">
        <f>+O42</f>
        <v>1608.6799999999998</v>
      </c>
      <c r="F84" s="81"/>
      <c r="G84" s="81"/>
      <c r="I84" s="80">
        <f t="shared" si="12"/>
        <v>682.2373567234486</v>
      </c>
      <c r="J84" s="80"/>
      <c r="K84" s="80"/>
      <c r="L84" s="1"/>
    </row>
    <row r="85" spans="1:12" ht="12.75">
      <c r="A85" s="1"/>
      <c r="B85" s="55"/>
      <c r="C85" s="71" t="s">
        <v>9</v>
      </c>
      <c r="D85" s="71"/>
      <c r="E85" s="74">
        <f>SUM(E75:G84)</f>
        <v>891.5637499999998</v>
      </c>
      <c r="F85" s="74"/>
      <c r="G85" s="74"/>
      <c r="H85" s="36"/>
      <c r="I85" s="74">
        <f>SUM(I75:K84)</f>
        <v>-1018.8143695756826</v>
      </c>
      <c r="J85" s="74"/>
      <c r="K85" s="74"/>
      <c r="L85" s="1"/>
    </row>
    <row r="86" spans="1:12" ht="12.75">
      <c r="A86" s="1"/>
      <c r="B86" s="1"/>
      <c r="C86" s="1"/>
      <c r="D86" s="1"/>
      <c r="E86" s="1"/>
      <c r="F86" s="1"/>
      <c r="G86" s="1"/>
      <c r="H86" s="1"/>
      <c r="I86" s="1"/>
      <c r="J86" s="2"/>
      <c r="K86" s="2"/>
      <c r="L86" s="1"/>
    </row>
    <row r="87" spans="1:13" ht="12.75">
      <c r="A87" s="1"/>
      <c r="B87" s="1"/>
      <c r="C87" s="1"/>
      <c r="D87" s="1"/>
      <c r="F87" s="1"/>
      <c r="G87" s="1"/>
      <c r="H87" s="1"/>
      <c r="I87" s="1"/>
      <c r="J87" s="1"/>
      <c r="K87" s="2"/>
      <c r="L87" s="2"/>
      <c r="M87" s="1"/>
    </row>
    <row r="88" spans="1:18" ht="14.25">
      <c r="A88" s="21"/>
      <c r="B88" s="76" t="s">
        <v>59</v>
      </c>
      <c r="C88" s="76"/>
      <c r="D88" s="76"/>
      <c r="E88" s="76"/>
      <c r="F88" s="76"/>
      <c r="G88" s="76"/>
      <c r="H88" s="76"/>
      <c r="I88" s="76"/>
      <c r="J88" s="76"/>
      <c r="K88" s="76"/>
      <c r="L88" s="76"/>
      <c r="M88" s="76"/>
      <c r="N88" s="76"/>
      <c r="O88" s="76"/>
      <c r="P88" s="76"/>
      <c r="Q88" s="76"/>
      <c r="R88" s="76"/>
    </row>
    <row r="89" spans="2:18" ht="12.75">
      <c r="B89" s="76"/>
      <c r="C89" s="76"/>
      <c r="D89" s="76"/>
      <c r="E89" s="76"/>
      <c r="F89" s="76"/>
      <c r="G89" s="76"/>
      <c r="H89" s="76"/>
      <c r="I89" s="76"/>
      <c r="J89" s="76"/>
      <c r="K89" s="76"/>
      <c r="L89" s="76"/>
      <c r="M89" s="76"/>
      <c r="N89" s="76"/>
      <c r="O89" s="76"/>
      <c r="P89" s="76"/>
      <c r="Q89" s="76"/>
      <c r="R89" s="76"/>
    </row>
    <row r="90" spans="1:18" ht="12.75">
      <c r="A90" s="1"/>
      <c r="B90" s="76"/>
      <c r="C90" s="76"/>
      <c r="D90" s="76"/>
      <c r="E90" s="76"/>
      <c r="F90" s="76"/>
      <c r="G90" s="76"/>
      <c r="H90" s="76"/>
      <c r="I90" s="76"/>
      <c r="J90" s="76"/>
      <c r="K90" s="76"/>
      <c r="L90" s="76"/>
      <c r="M90" s="76"/>
      <c r="N90" s="76"/>
      <c r="O90" s="76"/>
      <c r="P90" s="76"/>
      <c r="Q90" s="76"/>
      <c r="R90" s="76"/>
    </row>
    <row r="91" spans="1:18" ht="12.75">
      <c r="A91" s="1"/>
      <c r="B91" s="76"/>
      <c r="C91" s="76"/>
      <c r="D91" s="76"/>
      <c r="E91" s="76"/>
      <c r="F91" s="76"/>
      <c r="G91" s="76"/>
      <c r="H91" s="76"/>
      <c r="I91" s="76"/>
      <c r="J91" s="76"/>
      <c r="K91" s="76"/>
      <c r="L91" s="76"/>
      <c r="M91" s="76"/>
      <c r="N91" s="76"/>
      <c r="O91" s="76"/>
      <c r="P91" s="76"/>
      <c r="Q91" s="76"/>
      <c r="R91" s="76"/>
    </row>
  </sheetData>
  <mergeCells count="35">
    <mergeCell ref="I84:K84"/>
    <mergeCell ref="I81:K81"/>
    <mergeCell ref="I82:K82"/>
    <mergeCell ref="E81:G81"/>
    <mergeCell ref="E82:G82"/>
    <mergeCell ref="E83:G83"/>
    <mergeCell ref="E84:G84"/>
    <mergeCell ref="B62:R62"/>
    <mergeCell ref="F63:P63"/>
    <mergeCell ref="I83:K83"/>
    <mergeCell ref="I76:K76"/>
    <mergeCell ref="I77:K77"/>
    <mergeCell ref="I78:K78"/>
    <mergeCell ref="I79:K79"/>
    <mergeCell ref="B72:P72"/>
    <mergeCell ref="B88:R91"/>
    <mergeCell ref="E74:G74"/>
    <mergeCell ref="E75:G75"/>
    <mergeCell ref="E76:G76"/>
    <mergeCell ref="E77:G77"/>
    <mergeCell ref="E78:G78"/>
    <mergeCell ref="E79:G79"/>
    <mergeCell ref="E80:G80"/>
    <mergeCell ref="I85:K85"/>
    <mergeCell ref="L75:P80"/>
    <mergeCell ref="C85:D85"/>
    <mergeCell ref="F8:O8"/>
    <mergeCell ref="E2:R2"/>
    <mergeCell ref="E4:R4"/>
    <mergeCell ref="E5:R5"/>
    <mergeCell ref="E3:R3"/>
    <mergeCell ref="E85:G85"/>
    <mergeCell ref="I73:K74"/>
    <mergeCell ref="I75:K75"/>
    <mergeCell ref="I80:K80"/>
  </mergeCells>
  <printOptions horizontalCentered="1"/>
  <pageMargins left="0" right="0" top="0.5" bottom="0.5" header="0.5" footer="0.5"/>
  <pageSetup horizontalDpi="300" verticalDpi="300" orientation="landscape" r:id="rId2"/>
  <rowBreaks count="2" manualBreakCount="2">
    <brk id="44" max="17" man="1"/>
    <brk id="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Ohio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Moore</dc:creator>
  <cp:keywords/>
  <dc:description/>
  <cp:lastModifiedBy>Robert Moore</cp:lastModifiedBy>
  <cp:lastPrinted>2000-02-14T14:27:23Z</cp:lastPrinted>
  <dcterms:created xsi:type="dcterms:W3CDTF">1999-04-13T16:22:11Z</dcterms:created>
  <dcterms:modified xsi:type="dcterms:W3CDTF">2000-02-14T14:29:49Z</dcterms:modified>
  <cp:category/>
  <cp:version/>
  <cp:contentType/>
  <cp:contentStatus/>
</cp:coreProperties>
</file>