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orn-conv" sheetId="1" r:id="rId1"/>
  </sheets>
  <definedNames>
    <definedName name="_xlnm.Print_Area" localSheetId="0">'corn-conv'!$A$1:$N$95</definedName>
  </definedNames>
  <calcPr fullCalcOnLoad="1"/>
</workbook>
</file>

<file path=xl/sharedStrings.xml><?xml version="1.0" encoding="utf-8"?>
<sst xmlns="http://schemas.openxmlformats.org/spreadsheetml/2006/main" count="103" uniqueCount="97">
  <si>
    <t>ITEM</t>
  </si>
  <si>
    <t>EXPLANATION</t>
  </si>
  <si>
    <t>PRICE PER</t>
  </si>
  <si>
    <t>YIELD (bu/A)</t>
  </si>
  <si>
    <t>YOUR</t>
  </si>
  <si>
    <t>UNIT</t>
  </si>
  <si>
    <t>BUDGET</t>
  </si>
  <si>
    <t>RECEIPTS</t>
  </si>
  <si>
    <t>/bu</t>
  </si>
  <si>
    <t>VARIABLE  COSTS</t>
  </si>
  <si>
    <t>Seed (kernels)</t>
  </si>
  <si>
    <t>/1000 kernels</t>
  </si>
  <si>
    <t>N (lbs.)</t>
  </si>
  <si>
    <t>/lb</t>
  </si>
  <si>
    <t>Lime(ton)</t>
  </si>
  <si>
    <t>/ton</t>
  </si>
  <si>
    <t>Trucking - Fuel Only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</si>
  <si>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</si>
  <si>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</si>
  <si>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</si>
  <si>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</si>
  <si>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</si>
  <si>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</si>
  <si>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</si>
  <si>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</si>
  <si>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Management Charge</t>
  </si>
  <si>
    <t>of gross revenue</t>
  </si>
  <si>
    <t>TOTAL FIXED COSTS</t>
  </si>
  <si>
    <t>TOTAL COSTS</t>
  </si>
  <si>
    <t>RETURN ABOVE VARIABLE COSTS</t>
  </si>
  <si>
    <t>RETURN ABOVE TOTAL COSTS</t>
  </si>
  <si>
    <r>
      <t xml:space="preserve">RETURN TO LABOR AND MANAGEMENT </t>
    </r>
    <r>
      <rPr>
        <b/>
        <vertAlign val="superscript"/>
        <sz val="10"/>
        <rFont val="Arial"/>
        <family val="2"/>
      </rPr>
      <t>14</t>
    </r>
  </si>
  <si>
    <t>Does not include costs or returns for storage of grain.</t>
  </si>
  <si>
    <t>Primary tillage implement is moldboard plow.</t>
  </si>
  <si>
    <t>Revenue from government payments was not included due to high degree of variation from farm to farm.</t>
  </si>
  <si>
    <t xml:space="preserve">Assumes only maintenance application of fertilizer needed, corn-soybean rotation, 3.8 O.M., 20 CEC, </t>
  </si>
  <si>
    <t xml:space="preserve">and soil test values of 25 ppm P/A and 150 ppm K/A.  Prices were quoted in October, 2002.  </t>
  </si>
  <si>
    <t>Fertilizer prices vary over time and by area.  Check with local sources for current prices.</t>
  </si>
  <si>
    <t>Based on use of Bicep II Magnum.  Consult "Weed Control Guide for Ohio Field Crops 2003 Edition" -</t>
  </si>
  <si>
    <t>Bulletin 789-99 for specific recommendations.</t>
  </si>
  <si>
    <t>Drying costs are based on 10% moisture removed and $1/gal LP gas</t>
  </si>
  <si>
    <t>An additional $0.01 is added per bushel for electricity</t>
  </si>
  <si>
    <t>See table below for specific calculations.  Lubrications costs are assumed to be 15% of fuel costs</t>
  </si>
  <si>
    <t>See table below for specific calculations.</t>
  </si>
  <si>
    <t>Includes supplies, utilities, soil tests, small tools, crop insurance, etc…</t>
  </si>
  <si>
    <t>Interest on all variable costs, except drying and trucking, for 7 months at 9% interest rate.</t>
  </si>
  <si>
    <t xml:space="preserve">Part or all of labor may be a variable cost if paid labor varies with acres farmed. It’s a fixed cost </t>
  </si>
  <si>
    <t>if labor costs do not change with acres farmed.</t>
  </si>
  <si>
    <t>Reflects 1000 acres, conventional tillage. See table below for specific calculations.</t>
  </si>
  <si>
    <t>Average based on 1999 data for Ohio cash rents. Land charges vary throughout the state, check your local rates.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</si>
  <si>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</si>
  <si>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</si>
  <si>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</si>
  <si>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</si>
  <si>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 xml:space="preserve">Cost </t>
  </si>
  <si>
    <t>Acres/  Hr</t>
  </si>
  <si>
    <t>Fuel*       ($/A)</t>
  </si>
  <si>
    <t>Repairs ($/A)</t>
  </si>
  <si>
    <t>12 ft. Moldboard Plow</t>
  </si>
  <si>
    <t>28 ft. Field Cultivator</t>
  </si>
  <si>
    <t>50 ft. Boom Sprayer</t>
  </si>
  <si>
    <t>8 Row Planter</t>
  </si>
  <si>
    <t>20 ft. Row Crop Cultivator</t>
  </si>
  <si>
    <t>Combine w/ 20' head</t>
  </si>
  <si>
    <t>Gravity Grain Wagons</t>
  </si>
  <si>
    <t>Fertilizer Spreader</t>
  </si>
  <si>
    <t>160 HP Tractor</t>
  </si>
  <si>
    <t>75 HP Tractor</t>
  </si>
  <si>
    <t>Pickup Truck (1/2)</t>
  </si>
  <si>
    <t>Total per Acre</t>
  </si>
  <si>
    <t>Fixed Costs Rate</t>
  </si>
  <si>
    <t xml:space="preserve">Mach. And Equip Charge =  </t>
  </si>
  <si>
    <t>Price of Diesel Fuel =</t>
  </si>
  <si>
    <t>/gal</t>
  </si>
  <si>
    <t>Machinery and Equipment Charge = Total Machine Inventory Cost x Fixed Costs Rate  / 1000 acres</t>
  </si>
  <si>
    <t xml:space="preserve">      =$392,900 x 15% / 1000 acres = $59/acre</t>
  </si>
  <si>
    <t xml:space="preserve">Machines are all assumed to be new and in the first year of use.  Older/used machines will likely have lower </t>
  </si>
  <si>
    <t xml:space="preserve">machinery costs.  Size of operation will also effect cost of machinery per acre.  For an analysis on machine </t>
  </si>
  <si>
    <t>costs for different sized operations, see economies of scale budgets in this publication</t>
  </si>
  <si>
    <t>Fixed costs rate includes depreciation, interest, housing, and insurance.</t>
  </si>
  <si>
    <t>*Fuel calculations are based on the implement plus tractor.</t>
  </si>
  <si>
    <r>
      <t>2003 CORN PRODUCTION BUDGET</t>
    </r>
    <r>
      <rPr>
        <b/>
        <vertAlign val="superscript"/>
        <sz val="12"/>
        <rFont val="Arial"/>
        <family val="2"/>
      </rPr>
      <t xml:space="preserve"> 1</t>
    </r>
  </si>
  <si>
    <r>
      <t xml:space="preserve">     Conventional Tillage Practices </t>
    </r>
    <r>
      <rPr>
        <b/>
        <vertAlign val="superscript"/>
        <sz val="12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</si>
  <si>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3</t>
    </r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</si>
  <si>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</si>
  <si>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</si>
  <si>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</si>
  <si>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</si>
  <si>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</si>
  <si>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r>
      <t xml:space="preserve">Fuel, Oil, Grease </t>
    </r>
    <r>
      <rPr>
        <vertAlign val="superscript"/>
        <sz val="10"/>
        <rFont val="Arial"/>
        <family val="2"/>
      </rPr>
      <t>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</si>
  <si>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</si>
  <si>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Miscellaneous </t>
    </r>
    <r>
      <rPr>
        <vertAlign val="superscript"/>
        <sz val="10"/>
        <rFont val="Arial"/>
        <family val="2"/>
      </rPr>
      <t>9</t>
    </r>
  </si>
  <si>
    <r>
      <t>Int. on Oper. Cap.</t>
    </r>
    <r>
      <rPr>
        <vertAlign val="superscript"/>
        <sz val="10"/>
        <rFont val="Arial"/>
        <family val="2"/>
      </rPr>
      <t xml:space="preserve"> 10</t>
    </r>
  </si>
  <si>
    <r>
      <t xml:space="preserve">Hired Labor </t>
    </r>
    <r>
      <rPr>
        <vertAlign val="superscript"/>
        <sz val="10"/>
        <rFont val="Arial"/>
        <family val="2"/>
      </rPr>
      <t>11</t>
    </r>
  </si>
  <si>
    <r>
      <t>Labor Charge</t>
    </r>
    <r>
      <rPr>
        <vertAlign val="superscript"/>
        <sz val="10"/>
        <rFont val="Arial"/>
        <family val="2"/>
      </rPr>
      <t xml:space="preserve"> 11</t>
    </r>
  </si>
  <si>
    <r>
      <t>Mach. And Equip. Charge</t>
    </r>
    <r>
      <rPr>
        <vertAlign val="superscript"/>
        <sz val="10"/>
        <rFont val="Arial"/>
        <family val="2"/>
      </rPr>
      <t xml:space="preserve"> 12</t>
    </r>
  </si>
  <si>
    <r>
      <t xml:space="preserve">Land Charge </t>
    </r>
    <r>
      <rPr>
        <vertAlign val="superscript"/>
        <sz val="10"/>
        <rFont val="Arial"/>
        <family val="2"/>
      </rPr>
      <t>13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</si>
</sst>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9" fontId="0" fillId="0" borderId="0" xfId="21" applyFont="1" applyAlignment="1">
      <alignment/>
    </xf>
    <xf numFmtId="0" fontId="0" fillId="0" borderId="5" xfId="0" applyFont="1" applyBorder="1" applyAlignment="1">
      <alignment/>
    </xf>
    <xf numFmtId="167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2" xfId="17" applyNumberFormat="1" applyFont="1" applyFill="1" applyBorder="1" applyAlignment="1">
      <alignment/>
    </xf>
    <xf numFmtId="2" fontId="0" fillId="0" borderId="2" xfId="0" applyNumberFormat="1" applyFont="1" applyBorder="1" applyAlignment="1">
      <alignment horizontal="center"/>
    </xf>
    <xf numFmtId="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76" fontId="5" fillId="0" borderId="0" xfId="15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9" fontId="0" fillId="0" borderId="0" xfId="21" applyFont="1" applyAlignment="1">
      <alignment horizontal="right"/>
    </xf>
    <xf numFmtId="176" fontId="0" fillId="0" borderId="0" xfId="15" applyNumberFormat="1" applyFont="1" applyAlignment="1">
      <alignment/>
    </xf>
    <xf numFmtId="17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7" fontId="5" fillId="0" borderId="0" xfId="17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352425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E23" sqref="E23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4.140625" style="0" customWidth="1"/>
    <col min="7" max="7" width="9.57421875" style="0" customWidth="1"/>
    <col min="8" max="8" width="7.140625" style="0" customWidth="1"/>
    <col min="9" max="9" width="9.7109375" style="0" customWidth="1"/>
    <col min="10" max="12" width="8.28125" style="43" customWidth="1"/>
    <col min="13" max="13" width="1.28515625" style="43" customWidth="1"/>
    <col min="14" max="14" width="7.7109375" style="0" customWidth="1"/>
  </cols>
  <sheetData>
    <row r="1" spans="1:14" ht="18">
      <c r="A1" s="1"/>
      <c r="B1" s="1"/>
      <c r="C1" s="2" t="s">
        <v>81</v>
      </c>
      <c r="D1" s="2"/>
      <c r="E1" s="2"/>
      <c r="F1" s="2"/>
      <c r="G1" s="2"/>
      <c r="H1" s="2"/>
      <c r="I1" s="2"/>
      <c r="J1" s="2"/>
      <c r="K1" s="2"/>
      <c r="L1" s="2"/>
      <c r="M1" s="3"/>
      <c r="N1" s="1">
        <v>1</v>
      </c>
    </row>
    <row r="2" spans="1:14" ht="18">
      <c r="A2" s="1"/>
      <c r="B2" s="1"/>
      <c r="C2" s="2" t="s">
        <v>82</v>
      </c>
      <c r="D2" s="2"/>
      <c r="E2" s="2"/>
      <c r="F2" s="2"/>
      <c r="G2" s="2"/>
      <c r="H2" s="2"/>
      <c r="I2" s="2"/>
      <c r="J2" s="2"/>
      <c r="K2" s="2"/>
      <c r="L2" s="2"/>
      <c r="M2" s="3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1"/>
    </row>
    <row r="4" spans="1:14" ht="15.75">
      <c r="A4" s="1"/>
      <c r="B4" s="1"/>
      <c r="C4" s="1"/>
      <c r="D4" s="1"/>
      <c r="E4" s="1"/>
      <c r="F4" s="1"/>
      <c r="G4" s="4"/>
      <c r="H4" s="1"/>
      <c r="I4" s="3"/>
      <c r="J4" s="3"/>
      <c r="K4" s="3"/>
      <c r="L4" s="3"/>
      <c r="M4" s="3"/>
      <c r="N4" s="1"/>
    </row>
    <row r="5" spans="1:14" ht="12.75">
      <c r="A5" s="5" t="s">
        <v>0</v>
      </c>
      <c r="B5" s="5"/>
      <c r="C5" s="5"/>
      <c r="D5" s="5"/>
      <c r="E5" s="5" t="s">
        <v>1</v>
      </c>
      <c r="F5" s="5"/>
      <c r="G5" s="5"/>
      <c r="H5" s="5" t="s">
        <v>2</v>
      </c>
      <c r="I5" s="5"/>
      <c r="J5" s="6" t="s">
        <v>3</v>
      </c>
      <c r="K5" s="6"/>
      <c r="L5" s="6"/>
      <c r="M5" s="7"/>
      <c r="N5" s="8" t="s">
        <v>4</v>
      </c>
    </row>
    <row r="6" spans="1:14" ht="12.75">
      <c r="A6" s="9"/>
      <c r="B6" s="9"/>
      <c r="C6" s="9"/>
      <c r="D6" s="9"/>
      <c r="E6" s="9"/>
      <c r="F6" s="9"/>
      <c r="G6" s="9"/>
      <c r="H6" s="10" t="s">
        <v>5</v>
      </c>
      <c r="I6" s="10"/>
      <c r="J6" s="11"/>
      <c r="K6" s="11"/>
      <c r="L6" s="11"/>
      <c r="M6" s="11"/>
      <c r="N6" s="12" t="s">
        <v>6</v>
      </c>
    </row>
    <row r="7" spans="1:14" ht="12.75">
      <c r="A7" s="13"/>
      <c r="B7" s="13"/>
      <c r="C7" s="13"/>
      <c r="D7" s="13"/>
      <c r="E7" s="13"/>
      <c r="F7" s="13"/>
      <c r="G7" s="13"/>
      <c r="H7" s="13"/>
      <c r="I7" s="13"/>
      <c r="J7" s="14">
        <v>100</v>
      </c>
      <c r="K7" s="14">
        <v>130</v>
      </c>
      <c r="L7" s="14">
        <v>160</v>
      </c>
      <c r="M7" s="15"/>
      <c r="N7" s="13"/>
    </row>
    <row r="8" spans="1:14" ht="6" customHeight="1">
      <c r="A8" s="9"/>
      <c r="B8" s="9"/>
      <c r="C8" s="9"/>
      <c r="D8" s="9"/>
      <c r="E8" s="9"/>
      <c r="F8" s="9"/>
      <c r="G8" s="9"/>
      <c r="H8" s="9"/>
      <c r="I8" s="9"/>
      <c r="J8" s="16"/>
      <c r="K8" s="16"/>
      <c r="L8" s="16"/>
      <c r="M8" s="16"/>
      <c r="N8" s="9"/>
    </row>
    <row r="9" spans="1:14" ht="12.75">
      <c r="A9" s="17" t="s">
        <v>7</v>
      </c>
      <c r="B9" s="1"/>
      <c r="C9" s="1"/>
      <c r="D9" s="1"/>
      <c r="E9" s="1"/>
      <c r="F9" s="1"/>
      <c r="G9" s="1"/>
      <c r="H9" s="1"/>
      <c r="I9" s="1"/>
      <c r="J9" s="18"/>
      <c r="K9" s="18"/>
      <c r="L9" s="18"/>
      <c r="M9" s="18"/>
      <c r="N9" s="1"/>
    </row>
    <row r="10" spans="1:14" ht="14.25">
      <c r="A10" s="1"/>
      <c r="B10" s="1" t="s">
        <v>83</v>
      </c>
      <c r="C10" s="1"/>
      <c r="D10" s="1"/>
      <c r="E10" s="1"/>
      <c r="F10" s="1"/>
      <c r="G10" s="1"/>
      <c r="H10" s="19">
        <v>2.4</v>
      </c>
      <c r="I10" s="1" t="s">
        <v>8</v>
      </c>
      <c r="J10" s="20">
        <f>+$H$10*J7</f>
        <v>240</v>
      </c>
      <c r="K10" s="20">
        <f>+$H$10*K7</f>
        <v>312</v>
      </c>
      <c r="L10" s="20">
        <f>+$H$10*L7</f>
        <v>384</v>
      </c>
      <c r="M10" s="18"/>
      <c r="N10" s="13"/>
    </row>
    <row r="11" spans="1:14" ht="4.5" customHeight="1">
      <c r="A11" s="1"/>
      <c r="B11" s="1"/>
      <c r="C11" s="1"/>
      <c r="D11" s="1"/>
      <c r="E11" s="1"/>
      <c r="F11" s="1"/>
      <c r="G11" s="1"/>
      <c r="H11" s="1"/>
      <c r="I11" s="1"/>
      <c r="J11" s="18"/>
      <c r="K11" s="18"/>
      <c r="L11" s="18"/>
      <c r="M11" s="18"/>
      <c r="N11" s="1"/>
    </row>
    <row r="12" spans="1:14" ht="12.75">
      <c r="A12" s="17" t="s">
        <v>9</v>
      </c>
      <c r="B12" s="1"/>
      <c r="C12" s="1"/>
      <c r="D12" s="1"/>
      <c r="E12" s="1"/>
      <c r="F12" s="1"/>
      <c r="G12" s="1"/>
      <c r="H12" s="1"/>
      <c r="I12" s="1"/>
      <c r="J12" s="18"/>
      <c r="K12" s="18"/>
      <c r="L12" s="18"/>
      <c r="M12" s="18"/>
      <c r="N12" s="1"/>
    </row>
    <row r="13" spans="1:14" ht="12.75">
      <c r="A13" s="1"/>
      <c r="B13" s="1" t="s">
        <v>10</v>
      </c>
      <c r="C13" s="1"/>
      <c r="D13" s="1"/>
      <c r="E13" s="1">
        <v>24000</v>
      </c>
      <c r="F13" s="1">
        <v>28000</v>
      </c>
      <c r="G13" s="1">
        <v>32000</v>
      </c>
      <c r="H13" s="3">
        <v>1.1</v>
      </c>
      <c r="I13" s="21" t="s">
        <v>11</v>
      </c>
      <c r="J13" s="18">
        <f>+$H$13*E13/1000</f>
        <v>26.400000000000002</v>
      </c>
      <c r="K13" s="18">
        <f>+$H$13*F13/1000</f>
        <v>30.800000000000004</v>
      </c>
      <c r="L13" s="18">
        <f>+$H$13*G13/1000</f>
        <v>35.2</v>
      </c>
      <c r="M13" s="18"/>
      <c r="N13" s="13"/>
    </row>
    <row r="14" spans="1:14" ht="14.25">
      <c r="A14" s="1"/>
      <c r="B14" s="1" t="s">
        <v>84</v>
      </c>
      <c r="C14" s="1"/>
      <c r="D14" s="1"/>
      <c r="E14" s="1"/>
      <c r="F14" s="1"/>
      <c r="G14" s="1"/>
      <c r="H14" s="1"/>
      <c r="I14" s="1"/>
      <c r="J14" s="18"/>
      <c r="K14" s="18"/>
      <c r="L14" s="18"/>
      <c r="M14" s="18"/>
      <c r="N14" s="22"/>
    </row>
    <row r="15" spans="1:14" ht="12.75">
      <c r="A15" s="1"/>
      <c r="B15" s="1"/>
      <c r="C15" s="1" t="s">
        <v>12</v>
      </c>
      <c r="D15" s="1"/>
      <c r="E15" s="1">
        <v>60</v>
      </c>
      <c r="F15" s="1">
        <v>110</v>
      </c>
      <c r="G15" s="1">
        <v>145</v>
      </c>
      <c r="H15" s="1">
        <v>0.24</v>
      </c>
      <c r="I15" s="1" t="s">
        <v>13</v>
      </c>
      <c r="J15" s="18">
        <f>+$H$15*E15</f>
        <v>14.399999999999999</v>
      </c>
      <c r="K15" s="18">
        <f>+$H$15*F15</f>
        <v>26.4</v>
      </c>
      <c r="L15" s="18">
        <f>+$H$15*G15</f>
        <v>34.8</v>
      </c>
      <c r="M15" s="18"/>
      <c r="N15" s="13"/>
    </row>
    <row r="16" spans="1:14" ht="15.75">
      <c r="A16" s="1"/>
      <c r="B16" s="1"/>
      <c r="C16" s="1" t="s">
        <v>85</v>
      </c>
      <c r="D16" s="1"/>
      <c r="E16" s="1">
        <v>35</v>
      </c>
      <c r="F16" s="1">
        <v>45</v>
      </c>
      <c r="G16" s="1">
        <v>55</v>
      </c>
      <c r="H16" s="1">
        <v>0.24</v>
      </c>
      <c r="I16" s="1" t="s">
        <v>13</v>
      </c>
      <c r="J16" s="18">
        <f>+$H$16*E16</f>
        <v>8.4</v>
      </c>
      <c r="K16" s="18">
        <f>+$H$16*F16</f>
        <v>10.799999999999999</v>
      </c>
      <c r="L16" s="18">
        <f>+$H$16*G16</f>
        <v>13.2</v>
      </c>
      <c r="M16" s="18"/>
      <c r="N16" s="23"/>
    </row>
    <row r="17" spans="1:14" ht="15.75">
      <c r="A17" s="1"/>
      <c r="B17" s="1"/>
      <c r="C17" s="1" t="s">
        <v>86</v>
      </c>
      <c r="D17" s="1"/>
      <c r="E17" s="1">
        <v>45</v>
      </c>
      <c r="F17" s="1">
        <v>50</v>
      </c>
      <c r="G17" s="1">
        <v>65</v>
      </c>
      <c r="H17" s="1">
        <v>0.13</v>
      </c>
      <c r="I17" s="1" t="s">
        <v>13</v>
      </c>
      <c r="J17" s="18">
        <f>+$H$17*E17</f>
        <v>5.8500000000000005</v>
      </c>
      <c r="K17" s="18">
        <f>+$H$17*F17</f>
        <v>6.5</v>
      </c>
      <c r="L17" s="18">
        <f>+$H$17*G17</f>
        <v>8.450000000000001</v>
      </c>
      <c r="M17" s="18"/>
      <c r="N17" s="23"/>
    </row>
    <row r="18" spans="1:14" ht="12.75">
      <c r="A18" s="1"/>
      <c r="B18" s="1"/>
      <c r="C18" s="1" t="s">
        <v>14</v>
      </c>
      <c r="D18" s="1"/>
      <c r="E18" s="1"/>
      <c r="F18" s="1">
        <v>0.5</v>
      </c>
      <c r="G18" s="1"/>
      <c r="H18" s="1">
        <v>12</v>
      </c>
      <c r="I18" s="1" t="s">
        <v>15</v>
      </c>
      <c r="J18" s="18">
        <f>+F18*H18</f>
        <v>6</v>
      </c>
      <c r="K18" s="18">
        <f>+F18*H18</f>
        <v>6</v>
      </c>
      <c r="L18" s="18">
        <f>+F18*H18</f>
        <v>6</v>
      </c>
      <c r="M18" s="18"/>
      <c r="N18" s="23"/>
    </row>
    <row r="19" spans="1:14" ht="14.25">
      <c r="A19" s="1"/>
      <c r="B19" s="1" t="s">
        <v>87</v>
      </c>
      <c r="C19" s="1"/>
      <c r="D19" s="1"/>
      <c r="E19" s="1"/>
      <c r="F19" s="1"/>
      <c r="G19" s="1"/>
      <c r="H19" s="1"/>
      <c r="I19" s="1"/>
      <c r="J19" s="18">
        <v>22</v>
      </c>
      <c r="K19" s="18">
        <v>22</v>
      </c>
      <c r="L19" s="18">
        <v>22</v>
      </c>
      <c r="M19" s="18"/>
      <c r="N19" s="23"/>
    </row>
    <row r="20" spans="1:14" ht="14.25">
      <c r="A20" s="1"/>
      <c r="B20" s="1" t="s">
        <v>88</v>
      </c>
      <c r="C20" s="1"/>
      <c r="D20" s="1"/>
      <c r="E20" s="1"/>
      <c r="F20" s="1"/>
      <c r="G20" s="1"/>
      <c r="H20" s="3">
        <v>0.18</v>
      </c>
      <c r="I20" s="1" t="s">
        <v>8</v>
      </c>
      <c r="J20" s="18">
        <f>+$H$20*J7</f>
        <v>18</v>
      </c>
      <c r="K20" s="18">
        <f>+$H$20*K7</f>
        <v>23.4</v>
      </c>
      <c r="L20" s="18">
        <f>+$H$20*L7</f>
        <v>28.799999999999997</v>
      </c>
      <c r="M20" s="18"/>
      <c r="N20" s="23"/>
    </row>
    <row r="21" spans="1:14" ht="12.75">
      <c r="A21" s="1"/>
      <c r="B21" s="1" t="s">
        <v>16</v>
      </c>
      <c r="C21" s="1"/>
      <c r="D21" s="1"/>
      <c r="E21" s="1"/>
      <c r="F21" s="1"/>
      <c r="G21" s="1"/>
      <c r="H21" s="1">
        <v>0.04</v>
      </c>
      <c r="I21" s="1" t="s">
        <v>8</v>
      </c>
      <c r="J21" s="18">
        <f>+$H$21*J7</f>
        <v>4</v>
      </c>
      <c r="K21" s="18">
        <f>+$H$21*K7</f>
        <v>5.2</v>
      </c>
      <c r="L21" s="18">
        <f>+$H$21*L7</f>
        <v>6.4</v>
      </c>
      <c r="M21" s="18"/>
      <c r="N21" s="23"/>
    </row>
    <row r="22" spans="1:14" ht="14.25">
      <c r="A22" s="1"/>
      <c r="B22" s="1" t="s">
        <v>89</v>
      </c>
      <c r="C22" s="1"/>
      <c r="D22" s="1"/>
      <c r="E22" s="1"/>
      <c r="F22" s="1"/>
      <c r="G22" s="1"/>
      <c r="H22" s="1"/>
      <c r="I22" s="1"/>
      <c r="J22" s="18">
        <f>+$I$82</f>
        <v>6.7505</v>
      </c>
      <c r="K22" s="18">
        <f>+$I$82</f>
        <v>6.7505</v>
      </c>
      <c r="L22" s="18">
        <f>+$I$82</f>
        <v>6.7505</v>
      </c>
      <c r="M22" s="18"/>
      <c r="N22" s="23"/>
    </row>
    <row r="23" spans="1:14" ht="14.25">
      <c r="A23" s="1"/>
      <c r="B23" s="1" t="s">
        <v>90</v>
      </c>
      <c r="C23" s="1"/>
      <c r="D23" s="1"/>
      <c r="E23" s="1"/>
      <c r="F23" s="1"/>
      <c r="G23" s="1"/>
      <c r="H23" s="1"/>
      <c r="I23" s="1"/>
      <c r="J23" s="18">
        <f>+$J$82</f>
        <v>10.040000000000001</v>
      </c>
      <c r="K23" s="18">
        <f>+$J$82</f>
        <v>10.040000000000001</v>
      </c>
      <c r="L23" s="18">
        <f>+$J$82</f>
        <v>10.040000000000001</v>
      </c>
      <c r="M23" s="18"/>
      <c r="N23" s="23"/>
    </row>
    <row r="24" spans="1:14" ht="14.25">
      <c r="A24" s="1"/>
      <c r="B24" s="1" t="s">
        <v>91</v>
      </c>
      <c r="C24" s="1"/>
      <c r="D24" s="1"/>
      <c r="E24" s="1"/>
      <c r="F24" s="1"/>
      <c r="G24" s="1"/>
      <c r="H24" s="1"/>
      <c r="I24" s="1"/>
      <c r="J24" s="18">
        <v>12</v>
      </c>
      <c r="K24" s="18">
        <v>13</v>
      </c>
      <c r="L24" s="18">
        <v>14</v>
      </c>
      <c r="M24" s="18"/>
      <c r="N24" s="23"/>
    </row>
    <row r="25" spans="1:14" ht="14.25">
      <c r="A25" s="1"/>
      <c r="B25" s="1" t="s">
        <v>92</v>
      </c>
      <c r="C25" s="1"/>
      <c r="D25" s="1"/>
      <c r="E25" s="1"/>
      <c r="F25" s="24">
        <v>7</v>
      </c>
      <c r="G25" s="1" t="s">
        <v>17</v>
      </c>
      <c r="H25" s="25">
        <v>0.09</v>
      </c>
      <c r="I25" s="1"/>
      <c r="J25" s="18">
        <f>(SUM(J13:J24)-J21-J20)*$H$25*($F$25/12)</f>
        <v>5.871626250000001</v>
      </c>
      <c r="K25" s="18">
        <f>(SUM(K13:K24)-K21-K20)*$H$25*($F$25/12)</f>
        <v>6.945251249999999</v>
      </c>
      <c r="L25" s="18">
        <f>(SUM(L13:L24)-L21-L20)*$H$25*($F$25/12)</f>
        <v>7.89812625</v>
      </c>
      <c r="M25" s="18"/>
      <c r="N25" s="23"/>
    </row>
    <row r="26" spans="1:14" ht="14.25">
      <c r="A26" s="1"/>
      <c r="B26" s="1" t="s">
        <v>93</v>
      </c>
      <c r="C26" s="1"/>
      <c r="D26" s="1"/>
      <c r="E26" s="1"/>
      <c r="F26" s="1"/>
      <c r="G26" s="1"/>
      <c r="H26" s="1"/>
      <c r="I26" s="1"/>
      <c r="J26" s="26">
        <v>0</v>
      </c>
      <c r="K26" s="26">
        <v>0</v>
      </c>
      <c r="L26" s="26">
        <v>0</v>
      </c>
      <c r="M26" s="26"/>
      <c r="N26" s="27"/>
    </row>
    <row r="27" spans="1:14" ht="3.75" customHeight="1">
      <c r="A27" s="1"/>
      <c r="B27" s="1"/>
      <c r="C27" s="1"/>
      <c r="D27" s="1"/>
      <c r="E27" s="1"/>
      <c r="F27" s="1"/>
      <c r="G27" s="1"/>
      <c r="H27" s="1"/>
      <c r="I27" s="1"/>
      <c r="J27" s="28"/>
      <c r="K27" s="28"/>
      <c r="L27" s="28"/>
      <c r="M27" s="28"/>
      <c r="N27" s="1"/>
    </row>
    <row r="28" spans="1:14" ht="12.75">
      <c r="A28" s="17" t="s">
        <v>18</v>
      </c>
      <c r="B28" s="1"/>
      <c r="C28" s="1"/>
      <c r="D28" s="1"/>
      <c r="E28" s="1"/>
      <c r="G28" s="29" t="s">
        <v>19</v>
      </c>
      <c r="H28" s="1"/>
      <c r="I28" s="1"/>
      <c r="J28" s="18">
        <f>SUM(J13:J27)</f>
        <v>139.71212625</v>
      </c>
      <c r="K28" s="18">
        <f>SUM(K13:K27)</f>
        <v>167.83575125</v>
      </c>
      <c r="L28" s="18">
        <f>SUM(L13:L27)</f>
        <v>193.53862624999996</v>
      </c>
      <c r="M28" s="18"/>
      <c r="N28" s="13"/>
    </row>
    <row r="29" spans="1:14" ht="12.75">
      <c r="A29" s="1"/>
      <c r="B29" s="1"/>
      <c r="C29" s="1"/>
      <c r="D29" s="1"/>
      <c r="E29" s="1"/>
      <c r="G29" s="29" t="s">
        <v>20</v>
      </c>
      <c r="H29" s="1"/>
      <c r="I29" s="1"/>
      <c r="J29" s="3">
        <f>+J28/J7</f>
        <v>1.3971212625</v>
      </c>
      <c r="K29" s="3">
        <f>+K28/K7</f>
        <v>1.2910442403846152</v>
      </c>
      <c r="L29" s="3">
        <f>+L28/L7</f>
        <v>1.2096164140624999</v>
      </c>
      <c r="M29" s="3"/>
      <c r="N29" s="23"/>
    </row>
    <row r="30" spans="1:14" ht="3.75" customHeight="1">
      <c r="A30" s="1"/>
      <c r="B30" s="1"/>
      <c r="C30" s="1"/>
      <c r="D30" s="1"/>
      <c r="E30" s="1"/>
      <c r="F30" s="1"/>
      <c r="G30" s="1"/>
      <c r="H30" s="1"/>
      <c r="I30" s="1"/>
      <c r="J30" s="18"/>
      <c r="K30" s="18"/>
      <c r="L30" s="18"/>
      <c r="M30" s="18"/>
      <c r="N30" s="1"/>
    </row>
    <row r="31" spans="1:14" ht="12.75">
      <c r="A31" s="17" t="s">
        <v>21</v>
      </c>
      <c r="B31" s="1"/>
      <c r="C31" s="1"/>
      <c r="D31" s="1"/>
      <c r="E31" s="1"/>
      <c r="F31" s="1"/>
      <c r="G31" s="1"/>
      <c r="H31" s="1"/>
      <c r="I31" s="1"/>
      <c r="J31" s="18"/>
      <c r="K31" s="18"/>
      <c r="L31" s="18"/>
      <c r="M31" s="18"/>
      <c r="N31" s="1"/>
    </row>
    <row r="32" spans="1:14" ht="14.25">
      <c r="A32" s="1"/>
      <c r="B32" s="1" t="s">
        <v>94</v>
      </c>
      <c r="C32" s="1"/>
      <c r="D32" s="1"/>
      <c r="E32" s="1"/>
      <c r="F32" s="1">
        <v>3.6</v>
      </c>
      <c r="G32" s="1" t="s">
        <v>22</v>
      </c>
      <c r="H32" s="3">
        <v>9</v>
      </c>
      <c r="I32" s="1" t="s">
        <v>23</v>
      </c>
      <c r="J32" s="18">
        <f>+$F$32*$H$32</f>
        <v>32.4</v>
      </c>
      <c r="K32" s="18">
        <f>+$F$32*$H$32</f>
        <v>32.4</v>
      </c>
      <c r="L32" s="18">
        <f>+$F$32*$H$32</f>
        <v>32.4</v>
      </c>
      <c r="M32" s="18"/>
      <c r="N32" s="13"/>
    </row>
    <row r="33" spans="1:14" ht="14.25">
      <c r="A33" s="1"/>
      <c r="B33" s="1" t="s">
        <v>95</v>
      </c>
      <c r="C33" s="1"/>
      <c r="D33" s="1"/>
      <c r="E33" s="1"/>
      <c r="F33" s="1"/>
      <c r="G33" s="1"/>
      <c r="H33" s="1"/>
      <c r="I33" s="1"/>
      <c r="J33" s="18">
        <f>+$F$84</f>
        <v>58.935</v>
      </c>
      <c r="K33" s="18">
        <f>+$F$84</f>
        <v>58.935</v>
      </c>
      <c r="L33" s="18">
        <f>+$F$84</f>
        <v>58.935</v>
      </c>
      <c r="M33" s="18"/>
      <c r="N33" s="23"/>
    </row>
    <row r="34" spans="1:14" ht="14.25">
      <c r="A34" s="1"/>
      <c r="B34" s="1" t="s">
        <v>96</v>
      </c>
      <c r="C34" s="1"/>
      <c r="D34" s="1"/>
      <c r="E34" s="1"/>
      <c r="F34" s="1" t="s">
        <v>24</v>
      </c>
      <c r="G34" s="1"/>
      <c r="H34" s="1"/>
      <c r="I34" s="1"/>
      <c r="J34" s="18">
        <v>50</v>
      </c>
      <c r="K34" s="18">
        <v>70</v>
      </c>
      <c r="L34" s="18">
        <v>90</v>
      </c>
      <c r="M34" s="18"/>
      <c r="N34" s="23"/>
    </row>
    <row r="35" spans="1:14" ht="12.75">
      <c r="A35" s="1"/>
      <c r="B35" s="1" t="s">
        <v>25</v>
      </c>
      <c r="C35" s="1"/>
      <c r="D35" s="1"/>
      <c r="E35" s="1"/>
      <c r="F35" s="30">
        <v>0.05</v>
      </c>
      <c r="G35" s="1" t="s">
        <v>26</v>
      </c>
      <c r="H35" s="1"/>
      <c r="I35" s="1"/>
      <c r="J35" s="26">
        <f>$F$35*J10</f>
        <v>12</v>
      </c>
      <c r="K35" s="26">
        <f>$F$35*K10</f>
        <v>15.600000000000001</v>
      </c>
      <c r="L35" s="26">
        <f>$F$35*L10</f>
        <v>19.200000000000003</v>
      </c>
      <c r="M35" s="26"/>
      <c r="N35" s="31"/>
    </row>
    <row r="36" spans="1:14" ht="5.25" customHeight="1">
      <c r="A36" s="1"/>
      <c r="B36" s="1"/>
      <c r="C36" s="1"/>
      <c r="D36" s="1"/>
      <c r="E36" s="1"/>
      <c r="F36" s="1"/>
      <c r="G36" s="1"/>
      <c r="H36" s="1"/>
      <c r="I36" s="1"/>
      <c r="J36" s="28"/>
      <c r="K36" s="28"/>
      <c r="L36" s="28"/>
      <c r="M36" s="28"/>
      <c r="N36" s="1"/>
    </row>
    <row r="37" spans="1:14" ht="12.75">
      <c r="A37" s="17" t="s">
        <v>27</v>
      </c>
      <c r="B37" s="1"/>
      <c r="C37" s="1"/>
      <c r="D37" s="1"/>
      <c r="E37" s="1"/>
      <c r="F37" s="1"/>
      <c r="G37" s="1"/>
      <c r="H37" s="1"/>
      <c r="I37" s="1"/>
      <c r="J37" s="18">
        <f>SUM(J32:J36)</f>
        <v>153.335</v>
      </c>
      <c r="K37" s="18">
        <f>SUM(K32:K36)</f>
        <v>176.935</v>
      </c>
      <c r="L37" s="18">
        <f>SUM(L32:L36)</f>
        <v>200.53500000000003</v>
      </c>
      <c r="M37" s="18"/>
      <c r="N37" s="13"/>
    </row>
    <row r="38" spans="1:14" ht="5.25" customHeight="1">
      <c r="A38" s="1"/>
      <c r="B38" s="1"/>
      <c r="C38" s="1"/>
      <c r="D38" s="1"/>
      <c r="E38" s="1"/>
      <c r="F38" s="1"/>
      <c r="G38" s="1"/>
      <c r="H38" s="1"/>
      <c r="I38" s="1"/>
      <c r="J38" s="18"/>
      <c r="K38" s="18"/>
      <c r="L38" s="18"/>
      <c r="M38" s="18"/>
      <c r="N38" s="1"/>
    </row>
    <row r="39" spans="1:14" ht="12.75">
      <c r="A39" s="17" t="s">
        <v>28</v>
      </c>
      <c r="B39" s="1"/>
      <c r="C39" s="1"/>
      <c r="D39" s="1"/>
      <c r="E39" s="1"/>
      <c r="F39" s="1"/>
      <c r="G39" s="29" t="s">
        <v>19</v>
      </c>
      <c r="H39" s="1"/>
      <c r="I39" s="1"/>
      <c r="J39" s="18">
        <f>+J28+J37</f>
        <v>293.04712625</v>
      </c>
      <c r="K39" s="18">
        <f>+K28+K37</f>
        <v>344.77075125</v>
      </c>
      <c r="L39" s="18">
        <f>+L28+L37</f>
        <v>394.07362624999996</v>
      </c>
      <c r="M39" s="18"/>
      <c r="N39" s="13"/>
    </row>
    <row r="40" spans="1:14" ht="12.75">
      <c r="A40" s="17"/>
      <c r="B40" s="1"/>
      <c r="C40" s="1"/>
      <c r="D40" s="1"/>
      <c r="E40" s="1"/>
      <c r="F40" s="1"/>
      <c r="G40" s="29" t="s">
        <v>20</v>
      </c>
      <c r="H40" s="1"/>
      <c r="I40" s="1"/>
      <c r="J40" s="3">
        <f>+J39/J7</f>
        <v>2.9304712625000002</v>
      </c>
      <c r="K40" s="3">
        <f>+K39/K7</f>
        <v>2.652082701923077</v>
      </c>
      <c r="L40" s="3">
        <f>+L39/L7</f>
        <v>2.4629601640625</v>
      </c>
      <c r="M40" s="3"/>
      <c r="N40" s="23"/>
    </row>
    <row r="41" spans="1:14" ht="5.25" customHeight="1">
      <c r="A41" s="1"/>
      <c r="B41" s="1"/>
      <c r="C41" s="1"/>
      <c r="D41" s="1"/>
      <c r="E41" s="1"/>
      <c r="F41" s="1"/>
      <c r="G41" s="1"/>
      <c r="H41" s="1"/>
      <c r="I41" s="1"/>
      <c r="J41" s="18"/>
      <c r="K41" s="18"/>
      <c r="L41" s="18"/>
      <c r="M41" s="18"/>
      <c r="N41" s="1"/>
    </row>
    <row r="42" spans="1:14" ht="12.75">
      <c r="A42" s="17" t="s">
        <v>29</v>
      </c>
      <c r="B42" s="1"/>
      <c r="C42" s="1"/>
      <c r="D42" s="1"/>
      <c r="E42" s="1"/>
      <c r="F42" s="1"/>
      <c r="G42" s="1"/>
      <c r="H42" s="1"/>
      <c r="I42" s="1"/>
      <c r="J42" s="18">
        <f>+J10-J28</f>
        <v>100.28787374999999</v>
      </c>
      <c r="K42" s="18">
        <f>+K10-K28</f>
        <v>144.16424875</v>
      </c>
      <c r="L42" s="18">
        <f>+L10-L28</f>
        <v>190.46137375000004</v>
      </c>
      <c r="M42" s="18"/>
      <c r="N42" s="13"/>
    </row>
    <row r="43" spans="1:14" ht="12.75">
      <c r="A43" s="17" t="s">
        <v>30</v>
      </c>
      <c r="B43" s="1"/>
      <c r="C43" s="1"/>
      <c r="D43" s="1"/>
      <c r="E43" s="1"/>
      <c r="F43" s="1"/>
      <c r="G43" s="1"/>
      <c r="H43" s="1"/>
      <c r="I43" s="1"/>
      <c r="J43" s="32">
        <f>+J10-J39</f>
        <v>-53.04712625000002</v>
      </c>
      <c r="K43" s="32">
        <f>+K10-K39</f>
        <v>-32.77075124999999</v>
      </c>
      <c r="L43" s="32">
        <f>+L10-L39</f>
        <v>-10.073626249999961</v>
      </c>
      <c r="M43" s="32"/>
      <c r="N43" s="23"/>
    </row>
    <row r="44" spans="1:14" ht="14.25">
      <c r="A44" s="17" t="s">
        <v>31</v>
      </c>
      <c r="B44" s="1"/>
      <c r="C44" s="1"/>
      <c r="D44" s="1"/>
      <c r="E44" s="1"/>
      <c r="F44" s="1"/>
      <c r="G44" s="1"/>
      <c r="H44" s="1"/>
      <c r="I44" s="1"/>
      <c r="J44" s="32">
        <f>+J43+J32+J35</f>
        <v>-8.64712625000002</v>
      </c>
      <c r="K44" s="32">
        <f>+K43+K32+K35</f>
        <v>15.22924875000001</v>
      </c>
      <c r="L44" s="32">
        <f>+L43+L32+L35</f>
        <v>41.52637375000004</v>
      </c>
      <c r="M44" s="32"/>
      <c r="N44" s="23"/>
    </row>
    <row r="45" spans="1:14" ht="6" customHeight="1">
      <c r="A45" s="1"/>
      <c r="B45" s="1"/>
      <c r="C45" s="1"/>
      <c r="D45" s="1"/>
      <c r="E45" s="1"/>
      <c r="F45" s="1"/>
      <c r="G45" s="1"/>
      <c r="H45" s="1"/>
      <c r="I45" s="1"/>
      <c r="J45" s="3"/>
      <c r="K45" s="3"/>
      <c r="L45" s="3"/>
      <c r="M45" s="3"/>
      <c r="N45" s="1"/>
    </row>
    <row r="46" spans="1:14" ht="6" customHeight="1">
      <c r="A46" s="13"/>
      <c r="B46" s="13"/>
      <c r="C46" s="13"/>
      <c r="D46" s="13"/>
      <c r="E46" s="13"/>
      <c r="F46" s="13"/>
      <c r="G46" s="13"/>
      <c r="H46" s="13"/>
      <c r="I46" s="13"/>
      <c r="J46" s="33"/>
      <c r="K46" s="33"/>
      <c r="L46" s="33"/>
      <c r="M46" s="33"/>
      <c r="N46" s="13"/>
    </row>
    <row r="47" spans="1:14" ht="14.25">
      <c r="A47" s="34">
        <v>1</v>
      </c>
      <c r="B47" s="1" t="s">
        <v>32</v>
      </c>
      <c r="C47" s="1"/>
      <c r="D47" s="1"/>
      <c r="E47" s="1"/>
      <c r="F47" s="1"/>
      <c r="G47" s="1"/>
      <c r="H47" s="1"/>
      <c r="I47" s="1"/>
      <c r="J47" s="3"/>
      <c r="K47" s="3"/>
      <c r="L47" s="3"/>
      <c r="M47" s="3"/>
      <c r="N47" s="1">
        <v>2</v>
      </c>
    </row>
    <row r="48" spans="1:14" ht="14.25">
      <c r="A48" s="34">
        <v>2</v>
      </c>
      <c r="B48" s="1" t="s">
        <v>33</v>
      </c>
      <c r="C48" s="1"/>
      <c r="D48" s="1"/>
      <c r="E48" s="1"/>
      <c r="F48" s="1"/>
      <c r="G48" s="1"/>
      <c r="H48" s="1"/>
      <c r="I48" s="1"/>
      <c r="J48" s="3"/>
      <c r="K48" s="3"/>
      <c r="L48" s="3"/>
      <c r="M48" s="3"/>
      <c r="N48" s="1"/>
    </row>
    <row r="49" spans="1:14" ht="14.25">
      <c r="A49" s="34">
        <v>3</v>
      </c>
      <c r="B49" s="1" t="s">
        <v>34</v>
      </c>
      <c r="C49" s="1"/>
      <c r="D49" s="1"/>
      <c r="E49" s="1"/>
      <c r="F49" s="1"/>
      <c r="G49" s="1"/>
      <c r="H49" s="1"/>
      <c r="I49" s="1"/>
      <c r="J49" s="3"/>
      <c r="K49" s="3"/>
      <c r="L49" s="3"/>
      <c r="M49" s="3"/>
      <c r="N49" s="1"/>
    </row>
    <row r="50" spans="1:14" ht="14.25">
      <c r="A50" s="34">
        <v>4</v>
      </c>
      <c r="B50" s="1" t="s">
        <v>35</v>
      </c>
      <c r="C50" s="1"/>
      <c r="D50" s="1"/>
      <c r="E50" s="1"/>
      <c r="F50" s="1"/>
      <c r="G50" s="1"/>
      <c r="H50" s="1"/>
      <c r="I50" s="1"/>
      <c r="J50" s="3"/>
      <c r="K50" s="3"/>
      <c r="L50" s="3"/>
      <c r="M50" s="3"/>
      <c r="N50" s="1"/>
    </row>
    <row r="51" spans="1:14" ht="12.75">
      <c r="A51" s="1"/>
      <c r="C51" s="1" t="s">
        <v>36</v>
      </c>
      <c r="D51" s="1"/>
      <c r="E51" s="1"/>
      <c r="F51" s="1"/>
      <c r="G51" s="1"/>
      <c r="H51" s="1"/>
      <c r="I51" s="1"/>
      <c r="J51" s="3"/>
      <c r="K51" s="3"/>
      <c r="L51" s="3"/>
      <c r="M51" s="3"/>
      <c r="N51" s="1"/>
    </row>
    <row r="52" spans="1:14" ht="12.75">
      <c r="A52" s="1"/>
      <c r="C52" s="1" t="s">
        <v>37</v>
      </c>
      <c r="D52" s="1"/>
      <c r="E52" s="1"/>
      <c r="F52" s="1"/>
      <c r="G52" s="1"/>
      <c r="H52" s="1"/>
      <c r="I52" s="1"/>
      <c r="J52" s="3"/>
      <c r="K52" s="3"/>
      <c r="L52" s="3"/>
      <c r="M52" s="3"/>
      <c r="N52" s="1"/>
    </row>
    <row r="53" spans="1:14" ht="14.25">
      <c r="A53" s="34">
        <v>5</v>
      </c>
      <c r="B53" s="1" t="s">
        <v>38</v>
      </c>
      <c r="C53" s="1"/>
      <c r="D53" s="1"/>
      <c r="E53" s="1"/>
      <c r="F53" s="1"/>
      <c r="G53" s="1"/>
      <c r="H53" s="1"/>
      <c r="I53" s="1"/>
      <c r="J53" s="3"/>
      <c r="K53" s="3"/>
      <c r="L53" s="3"/>
      <c r="M53" s="3"/>
      <c r="N53" s="1"/>
    </row>
    <row r="54" spans="1:14" ht="14.25">
      <c r="A54" s="34"/>
      <c r="B54" s="1"/>
      <c r="C54" s="1" t="s">
        <v>39</v>
      </c>
      <c r="D54" s="1"/>
      <c r="E54" s="1"/>
      <c r="F54" s="1"/>
      <c r="G54" s="1"/>
      <c r="H54" s="1"/>
      <c r="I54" s="1"/>
      <c r="J54" s="3"/>
      <c r="K54" s="3"/>
      <c r="L54" s="3"/>
      <c r="M54" s="3"/>
      <c r="N54" s="1"/>
    </row>
    <row r="55" spans="1:14" ht="14.25">
      <c r="A55" s="35">
        <v>6</v>
      </c>
      <c r="B55" s="36" t="s">
        <v>40</v>
      </c>
      <c r="C55" s="36"/>
      <c r="D55" s="36"/>
      <c r="E55" s="36"/>
      <c r="F55" s="1"/>
      <c r="G55" s="1"/>
      <c r="H55" s="1"/>
      <c r="I55" s="1"/>
      <c r="J55" s="3"/>
      <c r="K55" s="3"/>
      <c r="L55" s="3"/>
      <c r="M55" s="3"/>
      <c r="N55" s="1"/>
    </row>
    <row r="56" spans="1:14" ht="14.25">
      <c r="A56" s="35"/>
      <c r="B56" s="36"/>
      <c r="C56" s="36" t="s">
        <v>41</v>
      </c>
      <c r="D56" s="36"/>
      <c r="E56" s="36"/>
      <c r="F56" s="1"/>
      <c r="G56" s="1"/>
      <c r="H56" s="1"/>
      <c r="I56" s="1"/>
      <c r="J56" s="3"/>
      <c r="K56" s="3"/>
      <c r="L56" s="3"/>
      <c r="M56" s="3"/>
      <c r="N56" s="1"/>
    </row>
    <row r="57" spans="1:14" ht="14.25">
      <c r="A57" s="34">
        <v>7</v>
      </c>
      <c r="B57" s="1" t="s">
        <v>42</v>
      </c>
      <c r="C57" s="1"/>
      <c r="D57" s="1"/>
      <c r="E57" s="1"/>
      <c r="F57" s="1"/>
      <c r="G57" s="1"/>
      <c r="H57" s="1"/>
      <c r="I57" s="1"/>
      <c r="J57" s="3"/>
      <c r="K57" s="3"/>
      <c r="L57" s="3"/>
      <c r="M57" s="3"/>
      <c r="N57" s="1"/>
    </row>
    <row r="58" spans="1:14" ht="14.25">
      <c r="A58" s="34">
        <v>8</v>
      </c>
      <c r="B58" s="1" t="s">
        <v>43</v>
      </c>
      <c r="C58" s="1"/>
      <c r="D58" s="1"/>
      <c r="E58" s="1"/>
      <c r="F58" s="1"/>
      <c r="G58" s="1"/>
      <c r="H58" s="1"/>
      <c r="I58" s="1"/>
      <c r="J58" s="3"/>
      <c r="K58" s="3"/>
      <c r="L58" s="3"/>
      <c r="M58" s="3"/>
      <c r="N58" s="1"/>
    </row>
    <row r="59" spans="1:14" ht="14.25">
      <c r="A59" s="34">
        <v>9</v>
      </c>
      <c r="B59" s="1" t="s">
        <v>44</v>
      </c>
      <c r="C59" s="1"/>
      <c r="D59" s="1"/>
      <c r="E59" s="1"/>
      <c r="F59" s="1"/>
      <c r="G59" s="1"/>
      <c r="H59" s="1"/>
      <c r="I59" s="1"/>
      <c r="J59" s="3"/>
      <c r="K59" s="3"/>
      <c r="L59" s="3"/>
      <c r="M59" s="3"/>
      <c r="N59" s="1"/>
    </row>
    <row r="60" spans="1:14" ht="14.25">
      <c r="A60" s="34">
        <v>10</v>
      </c>
      <c r="B60" s="1" t="s">
        <v>45</v>
      </c>
      <c r="C60" s="1"/>
      <c r="D60" s="1"/>
      <c r="E60" s="1"/>
      <c r="F60" s="1"/>
      <c r="G60" s="1"/>
      <c r="H60" s="1"/>
      <c r="I60" s="1"/>
      <c r="J60" s="3"/>
      <c r="K60" s="3"/>
      <c r="L60" s="3"/>
      <c r="M60" s="3"/>
      <c r="N60" s="1"/>
    </row>
    <row r="61" spans="1:14" ht="14.25">
      <c r="A61" s="34">
        <v>11</v>
      </c>
      <c r="B61" s="1" t="s">
        <v>46</v>
      </c>
      <c r="C61" s="1"/>
      <c r="D61" s="1"/>
      <c r="E61" s="1"/>
      <c r="F61" s="1"/>
      <c r="G61" s="1"/>
      <c r="H61" s="1"/>
      <c r="I61" s="1"/>
      <c r="J61" s="3"/>
      <c r="K61" s="3"/>
      <c r="L61" s="3"/>
      <c r="M61" s="3"/>
      <c r="N61" s="1"/>
    </row>
    <row r="62" spans="1:14" ht="12.75">
      <c r="A62" s="1"/>
      <c r="C62" s="1" t="s">
        <v>47</v>
      </c>
      <c r="D62" s="1"/>
      <c r="E62" s="1"/>
      <c r="F62" s="1"/>
      <c r="G62" s="1"/>
      <c r="H62" s="1"/>
      <c r="I62" s="1"/>
      <c r="J62" s="3"/>
      <c r="K62" s="3"/>
      <c r="L62" s="3"/>
      <c r="M62" s="3"/>
      <c r="N62" s="1"/>
    </row>
    <row r="63" spans="1:14" ht="14.25">
      <c r="A63" s="34">
        <v>12</v>
      </c>
      <c r="B63" s="1" t="s">
        <v>48</v>
      </c>
      <c r="C63" s="1"/>
      <c r="D63" s="1"/>
      <c r="E63" s="1"/>
      <c r="F63" s="1"/>
      <c r="G63" s="1"/>
      <c r="H63" s="1"/>
      <c r="I63" s="1"/>
      <c r="J63" s="3"/>
      <c r="K63" s="3"/>
      <c r="L63" s="3"/>
      <c r="M63" s="3"/>
      <c r="N63" s="1"/>
    </row>
    <row r="64" spans="1:14" ht="14.25">
      <c r="A64" s="34">
        <v>13</v>
      </c>
      <c r="B64" s="1" t="s">
        <v>49</v>
      </c>
      <c r="C64" s="1"/>
      <c r="D64" s="1"/>
      <c r="E64" s="1"/>
      <c r="F64" s="1"/>
      <c r="G64" s="1"/>
      <c r="H64" s="1"/>
      <c r="I64" s="1"/>
      <c r="J64" s="3"/>
      <c r="K64" s="3"/>
      <c r="L64" s="3"/>
      <c r="M64" s="3"/>
      <c r="N64" s="1"/>
    </row>
    <row r="65" spans="1:14" ht="14.25">
      <c r="A65" s="34">
        <v>14</v>
      </c>
      <c r="B65" s="1" t="s">
        <v>50</v>
      </c>
      <c r="C65" s="1"/>
      <c r="D65" s="1"/>
      <c r="E65" s="1"/>
      <c r="F65" s="1"/>
      <c r="G65" s="1"/>
      <c r="H65" s="1"/>
      <c r="I65" s="1"/>
      <c r="J65" s="3"/>
      <c r="K65" s="3"/>
      <c r="L65" s="3"/>
      <c r="M65" s="3"/>
      <c r="N65" s="1"/>
    </row>
    <row r="66" spans="1:14" ht="14.25">
      <c r="A66" s="34"/>
      <c r="B66" s="1"/>
      <c r="C66" s="1" t="s">
        <v>51</v>
      </c>
      <c r="D66" s="1"/>
      <c r="E66" s="1"/>
      <c r="F66" s="1"/>
      <c r="G66" s="1"/>
      <c r="H66" s="1"/>
      <c r="I66" s="1"/>
      <c r="J66" s="3"/>
      <c r="K66" s="3"/>
      <c r="L66" s="3"/>
      <c r="M66" s="3"/>
      <c r="N66" s="1"/>
    </row>
    <row r="67" spans="1:14" ht="24.75" customHeight="1">
      <c r="A67" s="34"/>
      <c r="B67" s="1"/>
      <c r="C67" s="1"/>
      <c r="D67" s="1"/>
      <c r="E67" s="1"/>
      <c r="F67" s="1"/>
      <c r="G67" s="1"/>
      <c r="H67" s="1"/>
      <c r="I67" s="1"/>
      <c r="J67" s="3"/>
      <c r="K67" s="3"/>
      <c r="L67" s="3"/>
      <c r="M67" s="3"/>
      <c r="N67" s="1"/>
    </row>
    <row r="68" spans="1:14" ht="12.75">
      <c r="A68" s="37" t="s">
        <v>52</v>
      </c>
      <c r="B68" s="37"/>
      <c r="C68" s="37"/>
      <c r="D68" s="37"/>
      <c r="E68" s="37"/>
      <c r="F68" s="37"/>
      <c r="G68" s="37"/>
      <c r="H68" s="37"/>
      <c r="I68" s="37"/>
      <c r="J68" s="37"/>
      <c r="K68" s="38"/>
      <c r="L68" s="38"/>
      <c r="M68" s="38"/>
      <c r="N68" s="23"/>
    </row>
    <row r="69" spans="1:14" ht="25.5" customHeight="1">
      <c r="A69" s="1"/>
      <c r="B69" s="1"/>
      <c r="C69" s="1"/>
      <c r="D69" s="1"/>
      <c r="E69" s="1"/>
      <c r="F69" s="39" t="s">
        <v>53</v>
      </c>
      <c r="G69" s="40" t="s">
        <v>54</v>
      </c>
      <c r="H69" s="41" t="s">
        <v>55</v>
      </c>
      <c r="I69" s="42" t="s">
        <v>56</v>
      </c>
      <c r="J69" s="42" t="s">
        <v>57</v>
      </c>
      <c r="L69" s="3"/>
      <c r="M69" s="3"/>
      <c r="N69" s="1"/>
    </row>
    <row r="70" spans="1:13" ht="12.75">
      <c r="A70" s="1"/>
      <c r="B70" t="s">
        <v>58</v>
      </c>
      <c r="F70" s="44">
        <v>1</v>
      </c>
      <c r="G70" s="45">
        <v>23100</v>
      </c>
      <c r="H70" s="46">
        <v>5.6</v>
      </c>
      <c r="I70" s="47">
        <v>1.29</v>
      </c>
      <c r="J70" s="48">
        <v>1.91</v>
      </c>
      <c r="L70" s="3"/>
      <c r="M70" s="3"/>
    </row>
    <row r="71" spans="1:13" ht="12.75">
      <c r="A71" s="1"/>
      <c r="B71" t="s">
        <v>59</v>
      </c>
      <c r="F71" s="44">
        <v>1</v>
      </c>
      <c r="G71" s="45">
        <v>19400</v>
      </c>
      <c r="H71" s="46">
        <v>20.19</v>
      </c>
      <c r="I71" s="47">
        <v>0.32</v>
      </c>
      <c r="J71" s="48">
        <v>0.33</v>
      </c>
      <c r="L71" s="3"/>
      <c r="M71" s="3"/>
    </row>
    <row r="72" spans="1:13" ht="12.75">
      <c r="A72" s="1"/>
      <c r="B72" t="s">
        <v>60</v>
      </c>
      <c r="F72" s="44">
        <v>1</v>
      </c>
      <c r="G72" s="45">
        <v>5500</v>
      </c>
      <c r="H72" s="46">
        <v>25.61</v>
      </c>
      <c r="I72" s="47">
        <v>0.11</v>
      </c>
      <c r="J72" s="48">
        <v>0.1</v>
      </c>
      <c r="L72" s="3"/>
      <c r="M72" s="3"/>
    </row>
    <row r="73" spans="1:13" ht="12.75">
      <c r="A73" s="1"/>
      <c r="B73" t="s">
        <v>61</v>
      </c>
      <c r="F73" s="44">
        <v>1</v>
      </c>
      <c r="G73" s="45">
        <v>21500</v>
      </c>
      <c r="H73" s="46">
        <v>9.33</v>
      </c>
      <c r="I73" s="47">
        <v>0.35</v>
      </c>
      <c r="J73" s="48">
        <v>0.68</v>
      </c>
      <c r="L73" s="3"/>
      <c r="M73" s="3"/>
    </row>
    <row r="74" spans="1:13" ht="12.75">
      <c r="A74" s="1"/>
      <c r="B74" t="s">
        <v>62</v>
      </c>
      <c r="F74" s="44">
        <v>1</v>
      </c>
      <c r="G74" s="45">
        <v>6600</v>
      </c>
      <c r="H74" s="46">
        <v>10.3</v>
      </c>
      <c r="I74" s="47">
        <v>0.44</v>
      </c>
      <c r="J74" s="48">
        <v>0.15</v>
      </c>
      <c r="L74" s="3"/>
      <c r="M74" s="3"/>
    </row>
    <row r="75" spans="1:13" ht="12.75">
      <c r="A75" s="1"/>
      <c r="B75" t="s">
        <v>63</v>
      </c>
      <c r="F75" s="44">
        <v>1</v>
      </c>
      <c r="G75" s="45">
        <v>162400</v>
      </c>
      <c r="H75" s="49">
        <v>5.09</v>
      </c>
      <c r="I75" s="47">
        <v>1.93</v>
      </c>
      <c r="J75" s="50">
        <v>0.74</v>
      </c>
      <c r="L75" s="3"/>
      <c r="M75" s="3"/>
    </row>
    <row r="76" spans="1:13" ht="12.75">
      <c r="A76" s="1"/>
      <c r="B76" t="s">
        <v>64</v>
      </c>
      <c r="F76" s="44">
        <v>2</v>
      </c>
      <c r="G76" s="45">
        <v>7000</v>
      </c>
      <c r="H76" s="49"/>
      <c r="I76" s="47">
        <v>1.2</v>
      </c>
      <c r="J76" s="51">
        <v>0.84</v>
      </c>
      <c r="L76" s="3"/>
      <c r="M76" s="3"/>
    </row>
    <row r="77" spans="1:13" ht="12.75">
      <c r="A77" s="1"/>
      <c r="B77" t="s">
        <v>65</v>
      </c>
      <c r="F77" s="44">
        <v>1</v>
      </c>
      <c r="G77" s="45">
        <v>10400</v>
      </c>
      <c r="H77" s="49">
        <v>23.76</v>
      </c>
      <c r="I77" s="47">
        <f>0.13*F77*K84</f>
        <v>0.13</v>
      </c>
      <c r="J77" s="50">
        <v>0.26</v>
      </c>
      <c r="L77" s="3"/>
      <c r="M77" s="3"/>
    </row>
    <row r="78" spans="1:14" ht="12.75">
      <c r="A78" s="1"/>
      <c r="B78" t="s">
        <v>66</v>
      </c>
      <c r="F78" s="44"/>
      <c r="G78" s="45">
        <v>94200</v>
      </c>
      <c r="H78" s="52"/>
      <c r="I78" s="52"/>
      <c r="J78" s="51">
        <v>3.84</v>
      </c>
      <c r="L78" s="3"/>
      <c r="M78" s="3"/>
      <c r="N78" s="1"/>
    </row>
    <row r="79" spans="1:14" ht="12.75">
      <c r="A79" s="1"/>
      <c r="B79" t="s">
        <v>67</v>
      </c>
      <c r="F79" s="44"/>
      <c r="G79" s="45">
        <v>30300</v>
      </c>
      <c r="H79" s="52"/>
      <c r="I79" s="52"/>
      <c r="J79" s="51">
        <v>1.14</v>
      </c>
      <c r="L79" s="3"/>
      <c r="M79" s="3"/>
      <c r="N79" s="1"/>
    </row>
    <row r="80" spans="1:14" ht="12.75">
      <c r="A80" s="1"/>
      <c r="B80" s="1" t="s">
        <v>68</v>
      </c>
      <c r="C80" s="1"/>
      <c r="D80" s="1"/>
      <c r="E80" s="1"/>
      <c r="F80" s="44"/>
      <c r="G80" s="53">
        <v>12500</v>
      </c>
      <c r="H80" s="54"/>
      <c r="I80" s="55">
        <f>0.1*K84</f>
        <v>0.1</v>
      </c>
      <c r="J80" s="56">
        <v>0.05</v>
      </c>
      <c r="L80" s="3"/>
      <c r="M80" s="3"/>
      <c r="N80" s="1"/>
    </row>
    <row r="81" spans="1:14" ht="12.75">
      <c r="A81" s="1"/>
      <c r="B81" s="1"/>
      <c r="C81" s="1"/>
      <c r="D81" s="1"/>
      <c r="E81" s="30"/>
      <c r="F81" s="1"/>
      <c r="H81" s="1"/>
      <c r="I81" s="3"/>
      <c r="J81" s="3"/>
      <c r="K81" s="3"/>
      <c r="L81" s="3"/>
      <c r="M81" s="3"/>
      <c r="N81" s="1"/>
    </row>
    <row r="82" spans="1:14" ht="12.75">
      <c r="A82" s="1"/>
      <c r="B82" s="17" t="s">
        <v>69</v>
      </c>
      <c r="C82" s="17"/>
      <c r="D82" s="17"/>
      <c r="E82" s="17"/>
      <c r="F82" s="24"/>
      <c r="G82" s="57">
        <f>SUM(G70:G80)</f>
        <v>392900</v>
      </c>
      <c r="H82" s="17"/>
      <c r="I82" s="58">
        <f>SUM(I70:I80)*1.15</f>
        <v>6.7505</v>
      </c>
      <c r="J82" s="58">
        <f>SUM(J70:J80)</f>
        <v>10.040000000000001</v>
      </c>
      <c r="K82" s="59"/>
      <c r="L82" s="3"/>
      <c r="M82" s="3"/>
      <c r="N82" s="1"/>
    </row>
    <row r="83" spans="1:14" ht="12.75">
      <c r="A83" s="1"/>
      <c r="B83" s="1" t="s">
        <v>70</v>
      </c>
      <c r="C83" s="1"/>
      <c r="D83" s="1"/>
      <c r="E83" s="1"/>
      <c r="F83" s="60">
        <v>0.15</v>
      </c>
      <c r="G83" s="61"/>
      <c r="H83" s="17"/>
      <c r="I83" s="59"/>
      <c r="J83" s="59"/>
      <c r="K83" s="59"/>
      <c r="L83" s="3"/>
      <c r="M83" s="3"/>
      <c r="N83" s="1"/>
    </row>
    <row r="84" spans="1:14" ht="12.75">
      <c r="A84" s="1"/>
      <c r="B84" s="17" t="s">
        <v>71</v>
      </c>
      <c r="C84" s="17"/>
      <c r="D84" s="17"/>
      <c r="E84" s="17"/>
      <c r="F84" s="62">
        <f>+G82*F83/1000</f>
        <v>58.935</v>
      </c>
      <c r="G84" s="61"/>
      <c r="H84" s="63" t="s">
        <v>72</v>
      </c>
      <c r="I84" s="63"/>
      <c r="J84" s="63"/>
      <c r="K84" s="64">
        <v>1</v>
      </c>
      <c r="L84" s="3" t="s">
        <v>73</v>
      </c>
      <c r="M84" s="3"/>
      <c r="N84" s="1"/>
    </row>
    <row r="85" spans="1:14" ht="12.75">
      <c r="A85" s="1"/>
      <c r="B85" s="17"/>
      <c r="C85" s="17"/>
      <c r="D85" s="17"/>
      <c r="E85" s="17"/>
      <c r="F85" s="65"/>
      <c r="G85" s="61"/>
      <c r="H85" s="17"/>
      <c r="I85" s="59"/>
      <c r="J85" s="59"/>
      <c r="K85" s="59"/>
      <c r="L85" s="3"/>
      <c r="M85" s="3"/>
      <c r="N85" s="1"/>
    </row>
    <row r="86" spans="1:14" ht="12.75">
      <c r="A86" s="1"/>
      <c r="B86" s="1" t="s">
        <v>74</v>
      </c>
      <c r="C86" s="1"/>
      <c r="D86" s="1"/>
      <c r="E86" s="1"/>
      <c r="F86" s="65"/>
      <c r="G86" s="61"/>
      <c r="H86" s="1"/>
      <c r="I86" s="3"/>
      <c r="J86" s="3"/>
      <c r="K86" s="3"/>
      <c r="L86" s="3"/>
      <c r="M86" s="3"/>
      <c r="N86" s="1"/>
    </row>
    <row r="87" spans="1:14" ht="12.75">
      <c r="A87" s="1"/>
      <c r="B87" s="1"/>
      <c r="C87" s="1"/>
      <c r="D87" s="1"/>
      <c r="E87" s="1"/>
      <c r="F87" s="66" t="s">
        <v>75</v>
      </c>
      <c r="G87" s="66"/>
      <c r="H87" s="66"/>
      <c r="I87" s="66"/>
      <c r="J87" s="67"/>
      <c r="K87" s="3"/>
      <c r="L87" s="3"/>
      <c r="M87" s="3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3"/>
      <c r="K88" s="3"/>
      <c r="L88" s="3"/>
      <c r="M88" s="3"/>
      <c r="N88" s="1"/>
    </row>
    <row r="89" spans="1:14" ht="12.75">
      <c r="A89" s="1" t="s">
        <v>76</v>
      </c>
      <c r="B89" s="1"/>
      <c r="C89" s="1"/>
      <c r="D89" s="1"/>
      <c r="E89" s="1"/>
      <c r="F89" s="1"/>
      <c r="G89" s="1"/>
      <c r="H89" s="1"/>
      <c r="I89" s="1"/>
      <c r="J89" s="3"/>
      <c r="K89" s="3"/>
      <c r="L89" s="3"/>
      <c r="M89" s="3"/>
      <c r="N89" s="1"/>
    </row>
    <row r="90" spans="1:14" ht="12.75">
      <c r="A90" s="1"/>
      <c r="B90" s="1" t="s">
        <v>77</v>
      </c>
      <c r="C90" s="1"/>
      <c r="D90" s="1"/>
      <c r="E90" s="1"/>
      <c r="F90" s="1"/>
      <c r="G90" s="1"/>
      <c r="H90" s="1"/>
      <c r="I90" s="1"/>
      <c r="J90" s="3"/>
      <c r="K90" s="3"/>
      <c r="L90" s="3"/>
      <c r="M90" s="3"/>
      <c r="N90" s="1"/>
    </row>
    <row r="91" spans="2:8" ht="12.75">
      <c r="B91" t="s">
        <v>78</v>
      </c>
      <c r="H91" s="1"/>
    </row>
    <row r="92" spans="7:8" ht="12.75">
      <c r="G92" s="1"/>
      <c r="H92" s="1"/>
    </row>
    <row r="93" spans="1:8" ht="12.75">
      <c r="A93" t="s">
        <v>79</v>
      </c>
      <c r="G93" s="1"/>
      <c r="H93" s="1"/>
    </row>
    <row r="94" spans="7:8" ht="12.75">
      <c r="G94" s="1"/>
      <c r="H94" s="1"/>
    </row>
    <row r="95" spans="1:7" ht="12.75">
      <c r="A95" s="1" t="s">
        <v>80</v>
      </c>
      <c r="G95" s="1"/>
    </row>
  </sheetData>
  <mergeCells count="9">
    <mergeCell ref="H84:J84"/>
    <mergeCell ref="A68:J68"/>
    <mergeCell ref="C1:L1"/>
    <mergeCell ref="C2:L2"/>
    <mergeCell ref="H5:I5"/>
    <mergeCell ref="H6:I6"/>
    <mergeCell ref="J5:L5"/>
    <mergeCell ref="E5:G5"/>
    <mergeCell ref="A5:D5"/>
  </mergeCells>
  <printOptions horizontalCentered="1"/>
  <pageMargins left="0.5" right="0.5" top="0.5" bottom="0.5" header="0.5" footer="0.5"/>
  <pageSetup horizontalDpi="300" verticalDpi="300" orientation="portrait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Robert Moore</cp:lastModifiedBy>
  <dcterms:created xsi:type="dcterms:W3CDTF">2002-12-27T15:07:36Z</dcterms:created>
  <dcterms:modified xsi:type="dcterms:W3CDTF">2002-12-27T15:07:49Z</dcterms:modified>
  <cp:category/>
  <cp:version/>
  <cp:contentType/>
  <cp:contentStatus/>
</cp:coreProperties>
</file>